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5440" windowHeight="15390" activeTab="1"/>
  </bookViews>
  <sheets>
    <sheet name="Rekapitulácia stavby" sheetId="1" r:id="rId1"/>
    <sheet name="E. - Zberač ,, AA,," sheetId="2" r:id="rId2"/>
  </sheets>
  <definedNames>
    <definedName name="_xlnm._FilterDatabase" localSheetId="1" hidden="1">'E. - Zberač ,, AA,,'!$C$134:$K$224</definedName>
    <definedName name="_xlnm.Print_Titles" localSheetId="1">'E. - Zberač ,, AA,,'!$134:$134</definedName>
    <definedName name="_xlnm.Print_Titles" localSheetId="0">'Rekapitulácia stavby'!$92:$92</definedName>
    <definedName name="_xlnm.Print_Area" localSheetId="1">'E. - Zberač ,, AA,,'!$C$4:$J$76,'E. - Zberač ,, AA,,'!$C$122:$K$224</definedName>
    <definedName name="_xlnm.Print_Area" localSheetId="0">'Rekapitulácia stavby'!$D$4:$AO$76,'Rekapitulácia stavby'!$C$82:$AQ$103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/>
  <c r="J38"/>
  <c r="AY95" i="1" s="1"/>
  <c r="J37" i="2"/>
  <c r="AX95" i="1" s="1"/>
  <c r="BI224" i="2"/>
  <c r="BH224"/>
  <c r="BG224"/>
  <c r="BE224"/>
  <c r="T224"/>
  <c r="R224"/>
  <c r="P224"/>
  <c r="BK224"/>
  <c r="J224"/>
  <c r="BF224" s="1"/>
  <c r="BI223"/>
  <c r="BH223"/>
  <c r="BG223"/>
  <c r="BE223"/>
  <c r="T223"/>
  <c r="R223"/>
  <c r="P223"/>
  <c r="BK223"/>
  <c r="J223"/>
  <c r="BF223" s="1"/>
  <c r="BI222"/>
  <c r="BH222"/>
  <c r="BG222"/>
  <c r="BE222"/>
  <c r="T222"/>
  <c r="R222"/>
  <c r="P222"/>
  <c r="BK222"/>
  <c r="J222"/>
  <c r="BF222" s="1"/>
  <c r="BI221"/>
  <c r="BH221"/>
  <c r="BG221"/>
  <c r="BE221"/>
  <c r="T221"/>
  <c r="R221"/>
  <c r="P221"/>
  <c r="BK221"/>
  <c r="J221"/>
  <c r="BF221" s="1"/>
  <c r="BI220"/>
  <c r="BH220"/>
  <c r="BG220"/>
  <c r="BE220"/>
  <c r="T220"/>
  <c r="T219" s="1"/>
  <c r="T218" s="1"/>
  <c r="R220"/>
  <c r="R219"/>
  <c r="R218" s="1"/>
  <c r="P220"/>
  <c r="P219" s="1"/>
  <c r="P218" s="1"/>
  <c r="BK220"/>
  <c r="BK219"/>
  <c r="J219" s="1"/>
  <c r="BK218"/>
  <c r="J218" s="1"/>
  <c r="J104" s="1"/>
  <c r="J220"/>
  <c r="BF220" s="1"/>
  <c r="J105"/>
  <c r="BI217"/>
  <c r="BH217"/>
  <c r="BG217"/>
  <c r="BE217"/>
  <c r="T217"/>
  <c r="T216" s="1"/>
  <c r="R217"/>
  <c r="R216" s="1"/>
  <c r="P217"/>
  <c r="P216" s="1"/>
  <c r="BK217"/>
  <c r="BK216" s="1"/>
  <c r="J216" s="1"/>
  <c r="J103" s="1"/>
  <c r="J217"/>
  <c r="BF217"/>
  <c r="BI215"/>
  <c r="BH215"/>
  <c r="BG215"/>
  <c r="BE215"/>
  <c r="T215"/>
  <c r="R215"/>
  <c r="P215"/>
  <c r="BK215"/>
  <c r="J215"/>
  <c r="BF215" s="1"/>
  <c r="BI214"/>
  <c r="BH214"/>
  <c r="BG214"/>
  <c r="BE214"/>
  <c r="T214"/>
  <c r="R214"/>
  <c r="P214"/>
  <c r="BK214"/>
  <c r="J214"/>
  <c r="BF214" s="1"/>
  <c r="BI213"/>
  <c r="BH213"/>
  <c r="BG213"/>
  <c r="BE213"/>
  <c r="T213"/>
  <c r="R213"/>
  <c r="P213"/>
  <c r="BK213"/>
  <c r="J213"/>
  <c r="BF213" s="1"/>
  <c r="BI212"/>
  <c r="BH212"/>
  <c r="BG212"/>
  <c r="BE212"/>
  <c r="T212"/>
  <c r="R212"/>
  <c r="P212"/>
  <c r="BK212"/>
  <c r="J212"/>
  <c r="BF212" s="1"/>
  <c r="BI211"/>
  <c r="BH211"/>
  <c r="BG211"/>
  <c r="BE211"/>
  <c r="T211"/>
  <c r="R211"/>
  <c r="P211"/>
  <c r="BK211"/>
  <c r="J211"/>
  <c r="BF211" s="1"/>
  <c r="BI210"/>
  <c r="BH210"/>
  <c r="BG210"/>
  <c r="BE210"/>
  <c r="T210"/>
  <c r="R210"/>
  <c r="R209" s="1"/>
  <c r="P210"/>
  <c r="BK210"/>
  <c r="BK209" s="1"/>
  <c r="J209" s="1"/>
  <c r="J102" s="1"/>
  <c r="J210"/>
  <c r="BF210"/>
  <c r="BI208"/>
  <c r="BH208"/>
  <c r="BG208"/>
  <c r="BE208"/>
  <c r="T208"/>
  <c r="R208"/>
  <c r="P208"/>
  <c r="BK208"/>
  <c r="J208"/>
  <c r="BF208" s="1"/>
  <c r="BI207"/>
  <c r="BH207"/>
  <c r="BG207"/>
  <c r="BE207"/>
  <c r="T207"/>
  <c r="R207"/>
  <c r="P207"/>
  <c r="BK207"/>
  <c r="J207"/>
  <c r="BF207" s="1"/>
  <c r="BI206"/>
  <c r="BH206"/>
  <c r="BG206"/>
  <c r="BE206"/>
  <c r="T206"/>
  <c r="R206"/>
  <c r="P206"/>
  <c r="BK206"/>
  <c r="J206"/>
  <c r="BF206" s="1"/>
  <c r="BI205"/>
  <c r="BH205"/>
  <c r="BG205"/>
  <c r="BE205"/>
  <c r="T205"/>
  <c r="R205"/>
  <c r="P205"/>
  <c r="BK205"/>
  <c r="J205"/>
  <c r="BF205" s="1"/>
  <c r="BI204"/>
  <c r="BH204"/>
  <c r="BG204"/>
  <c r="BE204"/>
  <c r="T204"/>
  <c r="R204"/>
  <c r="P204"/>
  <c r="BK204"/>
  <c r="J204"/>
  <c r="BF204" s="1"/>
  <c r="BI203"/>
  <c r="BH203"/>
  <c r="BG203"/>
  <c r="BE203"/>
  <c r="T203"/>
  <c r="R203"/>
  <c r="P203"/>
  <c r="BK203"/>
  <c r="J203"/>
  <c r="BF203" s="1"/>
  <c r="BI202"/>
  <c r="BH202"/>
  <c r="BG202"/>
  <c r="BE202"/>
  <c r="T202"/>
  <c r="R202"/>
  <c r="P202"/>
  <c r="BK202"/>
  <c r="J202"/>
  <c r="BF202" s="1"/>
  <c r="BI201"/>
  <c r="BH201"/>
  <c r="BG201"/>
  <c r="BE201"/>
  <c r="T201"/>
  <c r="R201"/>
  <c r="P201"/>
  <c r="BK201"/>
  <c r="J201"/>
  <c r="BF201" s="1"/>
  <c r="BI200"/>
  <c r="BH200"/>
  <c r="BG200"/>
  <c r="BE200"/>
  <c r="T200"/>
  <c r="R200"/>
  <c r="P200"/>
  <c r="BK200"/>
  <c r="J200"/>
  <c r="BF200" s="1"/>
  <c r="BI199"/>
  <c r="BH199"/>
  <c r="BG199"/>
  <c r="BE199"/>
  <c r="T199"/>
  <c r="R199"/>
  <c r="P199"/>
  <c r="BK199"/>
  <c r="J199"/>
  <c r="BF199" s="1"/>
  <c r="BI198"/>
  <c r="BH198"/>
  <c r="BG198"/>
  <c r="BE198"/>
  <c r="T198"/>
  <c r="R198"/>
  <c r="P198"/>
  <c r="BK198"/>
  <c r="J198"/>
  <c r="BF198" s="1"/>
  <c r="BI197"/>
  <c r="BH197"/>
  <c r="BG197"/>
  <c r="BE197"/>
  <c r="T197"/>
  <c r="R197"/>
  <c r="P197"/>
  <c r="BK197"/>
  <c r="J197"/>
  <c r="BF197" s="1"/>
  <c r="BI196"/>
  <c r="BH196"/>
  <c r="BG196"/>
  <c r="BE196"/>
  <c r="T196"/>
  <c r="R196"/>
  <c r="P196"/>
  <c r="BK196"/>
  <c r="J196"/>
  <c r="BF196" s="1"/>
  <c r="BI195"/>
  <c r="BH195"/>
  <c r="BG195"/>
  <c r="BE195"/>
  <c r="T195"/>
  <c r="R195"/>
  <c r="P195"/>
  <c r="BK195"/>
  <c r="J195"/>
  <c r="BF195" s="1"/>
  <c r="BI194"/>
  <c r="BH194"/>
  <c r="BG194"/>
  <c r="BE194"/>
  <c r="T194"/>
  <c r="R194"/>
  <c r="P194"/>
  <c r="BK194"/>
  <c r="J194"/>
  <c r="BF194" s="1"/>
  <c r="BI193"/>
  <c r="BH193"/>
  <c r="BG193"/>
  <c r="BE193"/>
  <c r="T193"/>
  <c r="R193"/>
  <c r="P193"/>
  <c r="BK193"/>
  <c r="J193"/>
  <c r="BF193" s="1"/>
  <c r="BI192"/>
  <c r="BH192"/>
  <c r="BG192"/>
  <c r="BE192"/>
  <c r="T192"/>
  <c r="R192"/>
  <c r="P192"/>
  <c r="BK192"/>
  <c r="J192"/>
  <c r="BF192" s="1"/>
  <c r="BI191"/>
  <c r="BH191"/>
  <c r="BG191"/>
  <c r="BE191"/>
  <c r="T191"/>
  <c r="R191"/>
  <c r="P191"/>
  <c r="BK191"/>
  <c r="J191"/>
  <c r="BF191" s="1"/>
  <c r="BI190"/>
  <c r="BH190"/>
  <c r="BG190"/>
  <c r="BE190"/>
  <c r="T190"/>
  <c r="R190"/>
  <c r="P190"/>
  <c r="BK190"/>
  <c r="J190"/>
  <c r="BF190" s="1"/>
  <c r="BI189"/>
  <c r="BH189"/>
  <c r="BG189"/>
  <c r="BE189"/>
  <c r="T189"/>
  <c r="R189"/>
  <c r="P189"/>
  <c r="BK189"/>
  <c r="J189"/>
  <c r="BF189" s="1"/>
  <c r="BI188"/>
  <c r="BH188"/>
  <c r="BG188"/>
  <c r="BE188"/>
  <c r="T188"/>
  <c r="T187" s="1"/>
  <c r="R188"/>
  <c r="R187" s="1"/>
  <c r="P188"/>
  <c r="P187" s="1"/>
  <c r="BK188"/>
  <c r="BK187" s="1"/>
  <c r="J187" s="1"/>
  <c r="J101" s="1"/>
  <c r="J188"/>
  <c r="BF188"/>
  <c r="BI186"/>
  <c r="BH186"/>
  <c r="BG186"/>
  <c r="BE186"/>
  <c r="T186"/>
  <c r="R186"/>
  <c r="P186"/>
  <c r="BK186"/>
  <c r="J186"/>
  <c r="BF186" s="1"/>
  <c r="BI185"/>
  <c r="BH185"/>
  <c r="BG185"/>
  <c r="BE185"/>
  <c r="T185"/>
  <c r="R185"/>
  <c r="P185"/>
  <c r="BK185"/>
  <c r="J185"/>
  <c r="BF185" s="1"/>
  <c r="BI184"/>
  <c r="BH184"/>
  <c r="BG184"/>
  <c r="BE184"/>
  <c r="T184"/>
  <c r="R184"/>
  <c r="P184"/>
  <c r="BK184"/>
  <c r="J184"/>
  <c r="BF184" s="1"/>
  <c r="BI183"/>
  <c r="BH183"/>
  <c r="BG183"/>
  <c r="BE183"/>
  <c r="T183"/>
  <c r="R183"/>
  <c r="P183"/>
  <c r="BK183"/>
  <c r="J183"/>
  <c r="BF183" s="1"/>
  <c r="BI182"/>
  <c r="BH182"/>
  <c r="BG182"/>
  <c r="BE182"/>
  <c r="T182"/>
  <c r="R182"/>
  <c r="R181" s="1"/>
  <c r="P182"/>
  <c r="BK182"/>
  <c r="BK181" s="1"/>
  <c r="J181" s="1"/>
  <c r="J100" s="1"/>
  <c r="J182"/>
  <c r="BF182"/>
  <c r="BI180"/>
  <c r="BH180"/>
  <c r="BG180"/>
  <c r="BE180"/>
  <c r="T180"/>
  <c r="R180"/>
  <c r="P180"/>
  <c r="BK180"/>
  <c r="J180"/>
  <c r="BF180" s="1"/>
  <c r="BI179"/>
  <c r="BH179"/>
  <c r="BG179"/>
  <c r="BE179"/>
  <c r="T179"/>
  <c r="R179"/>
  <c r="P179"/>
  <c r="BK179"/>
  <c r="J179"/>
  <c r="BF179" s="1"/>
  <c r="BI178"/>
  <c r="BH178"/>
  <c r="BG178"/>
  <c r="BE178"/>
  <c r="T178"/>
  <c r="R178"/>
  <c r="P178"/>
  <c r="BK178"/>
  <c r="J178"/>
  <c r="BF178" s="1"/>
  <c r="BI177"/>
  <c r="BH177"/>
  <c r="BG177"/>
  <c r="BE177"/>
  <c r="T177"/>
  <c r="R177"/>
  <c r="P177"/>
  <c r="BK177"/>
  <c r="J177"/>
  <c r="BF177" s="1"/>
  <c r="BI176"/>
  <c r="BH176"/>
  <c r="BG176"/>
  <c r="BE176"/>
  <c r="T176"/>
  <c r="T175" s="1"/>
  <c r="R176"/>
  <c r="R175" s="1"/>
  <c r="P176"/>
  <c r="P175" s="1"/>
  <c r="BK176"/>
  <c r="BK175" s="1"/>
  <c r="J175"/>
  <c r="J99" s="1"/>
  <c r="J176"/>
  <c r="BF176"/>
  <c r="BI174"/>
  <c r="BH174"/>
  <c r="BG174"/>
  <c r="BE174"/>
  <c r="T174"/>
  <c r="R174"/>
  <c r="P174"/>
  <c r="BK174"/>
  <c r="J174"/>
  <c r="BF174" s="1"/>
  <c r="BI173"/>
  <c r="BH173"/>
  <c r="BG173"/>
  <c r="BE173"/>
  <c r="T173"/>
  <c r="R173"/>
  <c r="P173"/>
  <c r="BK173"/>
  <c r="J173"/>
  <c r="BF173" s="1"/>
  <c r="BI172"/>
  <c r="BH172"/>
  <c r="BG172"/>
  <c r="BE172"/>
  <c r="T172"/>
  <c r="R172"/>
  <c r="P172"/>
  <c r="BK172"/>
  <c r="J172"/>
  <c r="BF172" s="1"/>
  <c r="BI171"/>
  <c r="BH171"/>
  <c r="BG171"/>
  <c r="BE171"/>
  <c r="T171"/>
  <c r="R171"/>
  <c r="P171"/>
  <c r="BK171"/>
  <c r="J171"/>
  <c r="BF171" s="1"/>
  <c r="BI170"/>
  <c r="BH170"/>
  <c r="BG170"/>
  <c r="BE170"/>
  <c r="T170"/>
  <c r="R170"/>
  <c r="P170"/>
  <c r="BK170"/>
  <c r="J170"/>
  <c r="BF170" s="1"/>
  <c r="BI169"/>
  <c r="BH169"/>
  <c r="BG169"/>
  <c r="BE169"/>
  <c r="T169"/>
  <c r="R169"/>
  <c r="P169"/>
  <c r="BK169"/>
  <c r="J169"/>
  <c r="BF169" s="1"/>
  <c r="BI168"/>
  <c r="BH168"/>
  <c r="BG168"/>
  <c r="BE168"/>
  <c r="T168"/>
  <c r="R168"/>
  <c r="P168"/>
  <c r="BK168"/>
  <c r="J168"/>
  <c r="BF168" s="1"/>
  <c r="BI167"/>
  <c r="BH167"/>
  <c r="BG167"/>
  <c r="BE167"/>
  <c r="T167"/>
  <c r="R167"/>
  <c r="P167"/>
  <c r="BK167"/>
  <c r="J167"/>
  <c r="BF167" s="1"/>
  <c r="BI166"/>
  <c r="BH166"/>
  <c r="BG166"/>
  <c r="BE166"/>
  <c r="T166"/>
  <c r="R166"/>
  <c r="P166"/>
  <c r="BK166"/>
  <c r="J166"/>
  <c r="BF166" s="1"/>
  <c r="BI165"/>
  <c r="BH165"/>
  <c r="BG165"/>
  <c r="BE165"/>
  <c r="T165"/>
  <c r="R165"/>
  <c r="P165"/>
  <c r="BK165"/>
  <c r="J165"/>
  <c r="BF165" s="1"/>
  <c r="BI164"/>
  <c r="BH164"/>
  <c r="BG164"/>
  <c r="BE164"/>
  <c r="T164"/>
  <c r="R164"/>
  <c r="P164"/>
  <c r="BK164"/>
  <c r="J164"/>
  <c r="BF164" s="1"/>
  <c r="BI163"/>
  <c r="BH163"/>
  <c r="BG163"/>
  <c r="BE163"/>
  <c r="T163"/>
  <c r="R163"/>
  <c r="P163"/>
  <c r="BK163"/>
  <c r="J163"/>
  <c r="BF163" s="1"/>
  <c r="BI162"/>
  <c r="BH162"/>
  <c r="BG162"/>
  <c r="BE162"/>
  <c r="T162"/>
  <c r="R162"/>
  <c r="P162"/>
  <c r="BK162"/>
  <c r="J162"/>
  <c r="BF162" s="1"/>
  <c r="BI161"/>
  <c r="BH161"/>
  <c r="BG161"/>
  <c r="BE161"/>
  <c r="T161"/>
  <c r="R161"/>
  <c r="P161"/>
  <c r="BK161"/>
  <c r="J161"/>
  <c r="BF161" s="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T137"/>
  <c r="R138"/>
  <c r="R137"/>
  <c r="R136" s="1"/>
  <c r="R135" s="1"/>
  <c r="P138"/>
  <c r="P137"/>
  <c r="BK138"/>
  <c r="BK137" s="1"/>
  <c r="J138"/>
  <c r="BF138" s="1"/>
  <c r="J131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F39" s="1"/>
  <c r="BD95" i="1" s="1"/>
  <c r="BD94" s="1"/>
  <c r="BH109" i="2"/>
  <c r="F38"/>
  <c r="BC95" i="1" s="1"/>
  <c r="BC94" s="1"/>
  <c r="BG109" i="2"/>
  <c r="F37" s="1"/>
  <c r="BB95" i="1" s="1"/>
  <c r="BB94" s="1"/>
  <c r="BF109" i="2"/>
  <c r="BE109"/>
  <c r="J35" s="1"/>
  <c r="AV95" i="1" s="1"/>
  <c r="J91" i="2"/>
  <c r="F91"/>
  <c r="F89"/>
  <c r="E87"/>
  <c r="J24"/>
  <c r="E24"/>
  <c r="J92" s="1"/>
  <c r="J23"/>
  <c r="J18"/>
  <c r="E18"/>
  <c r="F132" s="1"/>
  <c r="J17"/>
  <c r="J12"/>
  <c r="J129" s="1"/>
  <c r="E7"/>
  <c r="E85" s="1"/>
  <c r="CK101" i="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AS94"/>
  <c r="L90"/>
  <c r="AM90"/>
  <c r="AM89"/>
  <c r="L89"/>
  <c r="AM87"/>
  <c r="L87"/>
  <c r="L85"/>
  <c r="L84"/>
  <c r="E125" i="2" l="1"/>
  <c r="J132"/>
  <c r="W36" i="1"/>
  <c r="W35"/>
  <c r="AY94"/>
  <c r="BK136" i="2"/>
  <c r="J137"/>
  <c r="J98" s="1"/>
  <c r="W34" i="1"/>
  <c r="AX94"/>
  <c r="J89" i="2"/>
  <c r="F92"/>
  <c r="F35"/>
  <c r="AZ95" i="1" s="1"/>
  <c r="AZ94" s="1"/>
  <c r="P181" i="2"/>
  <c r="P136" s="1"/>
  <c r="P135" s="1"/>
  <c r="AU95" i="1" s="1"/>
  <c r="AU94" s="1"/>
  <c r="T181" i="2"/>
  <c r="T136" s="1"/>
  <c r="T135" s="1"/>
  <c r="P209"/>
  <c r="T209"/>
  <c r="AV94" i="1" l="1"/>
  <c r="BK135" i="2"/>
  <c r="J135" s="1"/>
  <c r="J96" s="1"/>
  <c r="J136"/>
  <c r="J97" s="1"/>
  <c r="J30" l="1"/>
  <c r="J114" l="1"/>
  <c r="J108" l="1"/>
  <c r="BF114"/>
  <c r="J36" l="1"/>
  <c r="AW95" i="1" s="1"/>
  <c r="AT95" s="1"/>
  <c r="F36" i="2"/>
  <c r="BA95" i="1" s="1"/>
  <c r="BA94" s="1"/>
  <c r="J31" i="2"/>
  <c r="J32" s="1"/>
  <c r="J116"/>
  <c r="W33" i="1" l="1"/>
  <c r="AW94"/>
  <c r="AG95"/>
  <c r="J41" i="2"/>
  <c r="AK33" i="1" l="1"/>
  <c r="AT94"/>
  <c r="AG94"/>
  <c r="AN95"/>
  <c r="AG101" l="1"/>
  <c r="AG99"/>
  <c r="AK26"/>
  <c r="AG100"/>
  <c r="AG98"/>
  <c r="AN94"/>
  <c r="CD100" l="1"/>
  <c r="AV100"/>
  <c r="BY100" s="1"/>
  <c r="AV99"/>
  <c r="BY99" s="1"/>
  <c r="CD99"/>
  <c r="AG97"/>
  <c r="CD98"/>
  <c r="AV98"/>
  <c r="BY98" s="1"/>
  <c r="AV101"/>
  <c r="BY101" s="1"/>
  <c r="CD101"/>
  <c r="AN101" l="1"/>
  <c r="AK32"/>
  <c r="AK27"/>
  <c r="AK29" s="1"/>
  <c r="AK38" s="1"/>
  <c r="AG103"/>
  <c r="AN98"/>
  <c r="W32"/>
  <c r="AN99"/>
  <c r="AN100"/>
  <c r="AN97" l="1"/>
  <c r="AN103" s="1"/>
</calcChain>
</file>

<file path=xl/sharedStrings.xml><?xml version="1.0" encoding="utf-8"?>
<sst xmlns="http://schemas.openxmlformats.org/spreadsheetml/2006/main" count="1490" uniqueCount="444">
  <si>
    <t>Export Komplet</t>
  </si>
  <si>
    <t/>
  </si>
  <si>
    <t>2.0</t>
  </si>
  <si>
    <t>False</t>
  </si>
  <si>
    <t>{138e8ba2-f8f8-4c69-8806-755e7ff9683f}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</si>
  <si>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</si>
  <si>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</si>
  <si>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</si>
  <si>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</si>
  <si>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</si>
  <si>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</si>
  <si>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</si>
  <si>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</si>
  <si>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10/2019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</si>
  <si>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</si>
  <si>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</si>
  <si>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KLOKOČ, kanalizácia       Precenenie na CÚ  2019/2</t>
  </si>
  <si>
    <t>JKSO:</t>
  </si>
  <si>
    <t>KS:</t>
  </si>
  <si>
    <t>Miesto:</t>
  </si>
  <si>
    <t>Obec Klokoč</t>
  </si>
  <si>
    <t>Dátum:</t>
  </si>
  <si>
    <t>30. 10. 2019</t>
  </si>
  <si>
    <t>Objednávateľ:</t>
  </si>
  <si>
    <t>IČO:</t>
  </si>
  <si>
    <t>IČ DPH:</t>
  </si>
  <si>
    <t>Zhotoviteľ:</t>
  </si>
  <si>
    <t>Vyplň údaj</t>
  </si>
  <si>
    <t>Projektant:</t>
  </si>
  <si>
    <t>INGPAK - H&amp;K, s..r.o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</si>
  <si>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</si>
  <si>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</si>
  <si>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</si>
  <si>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</si>
  <si>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</si>
  <si>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</si>
  <si>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</si>
  <si>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</si>
  <si>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</si>
  <si>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</si>
  <si>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</si>
  <si>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</si>
  <si>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</si>
  <si>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</si>
  <si>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</si>
  <si>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</si>
  <si>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</si>
  <si>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</si>
  <si>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</si>
  <si>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</si>
  <si>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</si>
  <si>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</si>
  <si>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</si>
  <si>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</si>
  <si>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</si>
  <si>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</si>
  <si>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</si>
  <si>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</si>
  <si>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</si>
  <si>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</si>
  <si>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</si>
  <si>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</si>
  <si>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</si>
  <si>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</si>
  <si>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</si>
  <si>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</si>
  <si>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</si>
  <si>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</si>
  <si>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</si>
  <si>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</si>
  <si>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</si>
  <si>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</si>
  <si>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</si>
  <si>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</si>
  <si>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</si>
  <si>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</si>
  <si>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</si>
  <si>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</si>
  <si>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</si>
  <si>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</si>
  <si>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</si>
  <si>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E.</t>
  </si>
  <si>
    <t>Zberač ,, AA,,</t>
  </si>
  <si>
    <t>STA</t>
  </si>
  <si>
    <t>1</t>
  </si>
  <si>
    <t>{7923cc80-15a3-4b07-8774-c39b9b1c8e3e}</t>
  </si>
  <si>
    <t>2) Ostatné náklady zo súhrnného listu</t>
  </si>
  <si>
    <t>Percent. zadanie_x000D_
[% nákladov rozpočtu]</t>
  </si>
  <si>
    <t>Zaradenie nákladov</t>
  </si>
  <si>
    <t>VIII. Rezerva 10%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</si>
  <si>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</si>
  <si>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</si>
  <si>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</si>
  <si>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</si>
  <si>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</si>
  <si>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</si>
  <si>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</si>
  <si>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E. - Zberač ,, AA,,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</si>
  <si>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</si>
  <si>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</si>
  <si>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</si>
  <si>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</si>
  <si>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</si>
  <si>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</si>
  <si>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</si>
  <si>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 xml:space="preserve">HSV - Práce a dodávky HSV   </t>
  </si>
  <si>
    <t xml:space="preserve">    1 - Zemné práce   </t>
  </si>
  <si>
    <t xml:space="preserve">    4 - Vodorovné konštrukcie   </t>
  </si>
  <si>
    <t xml:space="preserve">    5 - Komunikácie</t>
  </si>
  <si>
    <t xml:space="preserve">    8 - Rúrové vedenie   </t>
  </si>
  <si>
    <t xml:space="preserve">    9 - Ostatné konštrukcie a práce-búranie</t>
  </si>
  <si>
    <t xml:space="preserve">    99 - Presun hmôt HSV   </t>
  </si>
  <si>
    <t xml:space="preserve">M - Práce a dodávky M   </t>
  </si>
  <si>
    <t xml:space="preserve">    23-M - Montáže potrubia   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</si>
  <si>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</si>
  <si>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</si>
  <si>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</si>
  <si>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</si>
  <si>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</si>
  <si>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</si>
  <si>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</si>
  <si>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</si>
  <si>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</si>
  <si>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</si>
  <si>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</si>
  <si>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</si>
  <si>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</si>
  <si>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</si>
  <si>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</si>
  <si>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</si>
  <si>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</si>
  <si>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</si>
  <si>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</si>
  <si>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</si>
  <si>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</si>
  <si>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</si>
  <si>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</si>
  <si>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</si>
  <si>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</si>
  <si>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</si>
  <si>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</si>
  <si>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113107141</t>
  </si>
  <si>
    <t>Odstránenie krytuv ploche do 200 m2 asfaltového, hr. vrstvy do 50 mm,  -0,09800t</t>
  </si>
  <si>
    <t>m2</t>
  </si>
  <si>
    <t>4</t>
  </si>
  <si>
    <t>-256357784</t>
  </si>
  <si>
    <t>113307131</t>
  </si>
  <si>
    <t>Odstránenie podkladu v ploche do 200 m2 z betónu prostého, hr. vrstvy do 150 mm,  -0,22500t</t>
  </si>
  <si>
    <t>-1275024371</t>
  </si>
  <si>
    <t>3</t>
  </si>
  <si>
    <t>113307141</t>
  </si>
  <si>
    <t>Odstránenie podkladu asfaltového v ploche do 200 m2, hr. vrstvy do 50 mm,  -0,03800t</t>
  </si>
  <si>
    <t>-1745070964</t>
  </si>
  <si>
    <t>113307143</t>
  </si>
  <si>
    <t>Odstránenie podkladu asfaltového  v ploche do 200 m2, hr.nad 100 do 150 mm,  -0,31600t</t>
  </si>
  <si>
    <t>-19693378</t>
  </si>
  <si>
    <t>5</t>
  </si>
  <si>
    <t>119001411</t>
  </si>
  <si>
    <t>Dočasné zaistenie podzemného potrubia DN do 200</t>
  </si>
  <si>
    <t>m</t>
  </si>
  <si>
    <t>6</t>
  </si>
  <si>
    <t>119001412</t>
  </si>
  <si>
    <t>Dočasné zaistenie podzemného potrubia DN 200-500</t>
  </si>
  <si>
    <t>7</t>
  </si>
  <si>
    <t>119001422</t>
  </si>
  <si>
    <t>Dočasné zaistenie káblov a káblových tratí do 6 káblov</t>
  </si>
  <si>
    <t>8</t>
  </si>
  <si>
    <t>120001101</t>
  </si>
  <si>
    <t>Príplatok k cenám výkopov za sťaženie výkopu v blízkosti podzemného vedenia alebo výbušnín</t>
  </si>
  <si>
    <t>m3</t>
  </si>
  <si>
    <t>9</t>
  </si>
  <si>
    <t>121101112</t>
  </si>
  <si>
    <t>Odstránenie ornice s premiestn. na hromady, so zložením na vzdialenosť do 100 m a do 1000 m3</t>
  </si>
  <si>
    <t>10</t>
  </si>
  <si>
    <t>130201001</t>
  </si>
  <si>
    <t>Výkop jamy a ryhy v obmedzenom priestore horn. tr.3 ručne</t>
  </si>
  <si>
    <t>12</t>
  </si>
  <si>
    <t>11</t>
  </si>
  <si>
    <t>130301001</t>
  </si>
  <si>
    <t>Výkop jamy a ryhy v obmedzenom priestore horn. tr.4 ručne</t>
  </si>
  <si>
    <t>14</t>
  </si>
  <si>
    <t>132101101</t>
  </si>
  <si>
    <t>Výkop ryhy do šírky 600 mm v horn.1a2 do 100 m3</t>
  </si>
  <si>
    <t>26</t>
  </si>
  <si>
    <t>13</t>
  </si>
  <si>
    <t>132101202</t>
  </si>
  <si>
    <t>Výkop ryhy šírky 600-2000mm hor 1-2 od 100 do 1000 m3</t>
  </si>
  <si>
    <t>28</t>
  </si>
  <si>
    <t>132201101</t>
  </si>
  <si>
    <t>Výkop ryhy do šírky 600 mm v horn.3 do 100 m3</t>
  </si>
  <si>
    <t>30</t>
  </si>
  <si>
    <t>15</t>
  </si>
  <si>
    <t>132201109</t>
  </si>
  <si>
    <t>Príplatok k cene za lepivosť pri hĺbení rýh šírky do 600 mm zapažených i nezapažených s urovnaním dna v hornine 3</t>
  </si>
  <si>
    <t>32</t>
  </si>
  <si>
    <t>16</t>
  </si>
  <si>
    <t>132201202</t>
  </si>
  <si>
    <t>Výkop ryhy šírky 600-2000mm horn.3 od 100 do 1000 m3</t>
  </si>
  <si>
    <t>34</t>
  </si>
  <si>
    <t>17</t>
  </si>
  <si>
    <t>132201209</t>
  </si>
  <si>
    <t>Príplatok k cenám za lepivosť pri hĺbení rýh š. nad 600 do 2 000 mm zapaž. i nezapažených, s urovnaním dna v hornine 3</t>
  </si>
  <si>
    <t>36</t>
  </si>
  <si>
    <t>18</t>
  </si>
  <si>
    <t>132301101</t>
  </si>
  <si>
    <t>Výkop ryhy do šírky 600 mm v horn.4 do 100 m3</t>
  </si>
  <si>
    <t>38</t>
  </si>
  <si>
    <t>19</t>
  </si>
  <si>
    <t>132301109</t>
  </si>
  <si>
    <t>Príplatok za lepivosť pri hĺbení rýh šírky do 600 mm zapažených i nezapažených s urovnaním dna v hornine 4</t>
  </si>
  <si>
    <t>40</t>
  </si>
  <si>
    <t>132301202</t>
  </si>
  <si>
    <t>Výkop ryhy šírky 600-2000mm hor 4 100-1000 m3</t>
  </si>
  <si>
    <t>42</t>
  </si>
  <si>
    <t>21</t>
  </si>
  <si>
    <t>132301209</t>
  </si>
  <si>
    <t>Príplatok za lepivosť pri hĺbení rýh š. nad 600 do 2 000 mm zapažených i nezapažených, s urovnaním dna v hornine 4</t>
  </si>
  <si>
    <t>44</t>
  </si>
  <si>
    <t>22</t>
  </si>
  <si>
    <t>151101101</t>
  </si>
  <si>
    <t>Paženie a rozopretie stien rýh pre podzemné vedenie, príložné do 2 m</t>
  </si>
  <si>
    <t>50</t>
  </si>
  <si>
    <t>23</t>
  </si>
  <si>
    <t>151101102</t>
  </si>
  <si>
    <t>Paženie a rozopretie stien rýh pre podzemné vedenie, príložné do 4 m</t>
  </si>
  <si>
    <t>52</t>
  </si>
  <si>
    <t>24</t>
  </si>
  <si>
    <t>151101111</t>
  </si>
  <si>
    <t>Odstránenie paženia rýh pre podzemné vedenie, príložné hĺbky do 2 m</t>
  </si>
  <si>
    <t>54</t>
  </si>
  <si>
    <t>25</t>
  </si>
  <si>
    <t>151101112</t>
  </si>
  <si>
    <t>Odstránenie paženia rýh pre podzemné vedenie, príložné hĺbky do 4 m</t>
  </si>
  <si>
    <t>56</t>
  </si>
  <si>
    <t>162501122</t>
  </si>
  <si>
    <t>Vodorovné premiestnenie výkopku  po spevnenej ceste z  horniny tr.1-4, nad 100 do 1000 m3 na vzdialenosť do 3000 m</t>
  </si>
  <si>
    <t>62</t>
  </si>
  <si>
    <t>27</t>
  </si>
  <si>
    <t>162501123</t>
  </si>
  <si>
    <t>Vodorovné premiestnenie výkopku po spevnenej ceste z horniny tr.1-4, nad 100 do 1000 m3, príplatok k cene za každých ďalšich a začatých 1000 m</t>
  </si>
  <si>
    <t>772333656</t>
  </si>
  <si>
    <t>171201202</t>
  </si>
  <si>
    <t>Uloženie sypaniny na skládky nad 100 do 1000 m3</t>
  </si>
  <si>
    <t>64</t>
  </si>
  <si>
    <t>29</t>
  </si>
  <si>
    <t>171209002</t>
  </si>
  <si>
    <t>Poplatok za skladovanie - zemina a kamenivo (17 05) ostatné</t>
  </si>
  <si>
    <t>t</t>
  </si>
  <si>
    <t>-1869764234</t>
  </si>
  <si>
    <t>174101002</t>
  </si>
  <si>
    <t>Zásyp sypaninou so zhutnením jám, šachiet, rýh, zárezov alebo okolo objektov nad 100 do 1000 m3</t>
  </si>
  <si>
    <t>66</t>
  </si>
  <si>
    <t>31</t>
  </si>
  <si>
    <t>M</t>
  </si>
  <si>
    <t>583310003400</t>
  </si>
  <si>
    <t>Štrkopiesok frakcia 0-63 mm</t>
  </si>
  <si>
    <t>128</t>
  </si>
  <si>
    <t>-1439553918</t>
  </si>
  <si>
    <t>175101101</t>
  </si>
  <si>
    <t>Obsyp potrubia sypaninou z vhodných hornín 1 až 4 bez prehodenia sypaniny</t>
  </si>
  <si>
    <t>68</t>
  </si>
  <si>
    <t>33</t>
  </si>
  <si>
    <t>5833118300</t>
  </si>
  <si>
    <t>Kamenivo ťažené drobné 0-4 z</t>
  </si>
  <si>
    <t>70</t>
  </si>
  <si>
    <t>180401211</t>
  </si>
  <si>
    <t>Založenie trávnika lúčneho výsevom v rovine alebo na svahu do 1:5</t>
  </si>
  <si>
    <t>72</t>
  </si>
  <si>
    <t>35</t>
  </si>
  <si>
    <t>0057211100</t>
  </si>
  <si>
    <t>Tráva - Trávové semeno</t>
  </si>
  <si>
    <t>kg</t>
  </si>
  <si>
    <t>74</t>
  </si>
  <si>
    <t>181101102</t>
  </si>
  <si>
    <t>Úprava pláne v zárezoch v hornine 1-4 so zhutnením</t>
  </si>
  <si>
    <t>76</t>
  </si>
  <si>
    <t>37</t>
  </si>
  <si>
    <t>181301111</t>
  </si>
  <si>
    <t>Rozprestretie ornice v rovine, plocha nad 500 m2,hr.do 100 m</t>
  </si>
  <si>
    <t>78</t>
  </si>
  <si>
    <t xml:space="preserve">Vodorovné konštrukcie   </t>
  </si>
  <si>
    <t>451572111</t>
  </si>
  <si>
    <t>Lôžko pod potrubie, stoky a drobné objekty, v otvorenom výkope z kameniva drobného ťaženého 0-4 mm</t>
  </si>
  <si>
    <t>80</t>
  </si>
  <si>
    <t>39</t>
  </si>
  <si>
    <t>452112111</t>
  </si>
  <si>
    <t>Osadenie prstenca alebo rámu pod poklopy a mreže, výšky do 100 mm</t>
  </si>
  <si>
    <t>ks</t>
  </si>
  <si>
    <t>84</t>
  </si>
  <si>
    <t>5922442140</t>
  </si>
  <si>
    <t>Vyrovnávací prstenec 63/10</t>
  </si>
  <si>
    <t>86</t>
  </si>
  <si>
    <t>41</t>
  </si>
  <si>
    <t>452311131</t>
  </si>
  <si>
    <t>Dosky, bloky, sedlá z betónu v otvorenom výkope tr.C 12/15</t>
  </si>
  <si>
    <t>88</t>
  </si>
  <si>
    <t>452351101</t>
  </si>
  <si>
    <t>Debnenie v otvorenom výkope dosiek, sedlových lôžok a blokov pod potrubie,stoky a drobné objekty</t>
  </si>
  <si>
    <t>90</t>
  </si>
  <si>
    <t>Komunikácie</t>
  </si>
  <si>
    <t>43</t>
  </si>
  <si>
    <t>565182111</t>
  </si>
  <si>
    <t>Vyrovnanie povrchu doterajšieho podkladu obaľovaným kamenivom ACP hr. 150 mm</t>
  </si>
  <si>
    <t>-1117410883</t>
  </si>
  <si>
    <t>567123114</t>
  </si>
  <si>
    <t>Podklad z kameniva stmeleného cementom, s rozprestrenm a zhutnením CBGM C 5/6, po zhutnení hr. 150 mm</t>
  </si>
  <si>
    <t>2007272268</t>
  </si>
  <si>
    <t>45</t>
  </si>
  <si>
    <t>573211111</t>
  </si>
  <si>
    <t>Postrek asfaltový spojovací bez posypu kamenivom z asfaltu cestného v množstve 0,70 kg/m2</t>
  </si>
  <si>
    <t>552578566</t>
  </si>
  <si>
    <t>46</t>
  </si>
  <si>
    <t>577144211</t>
  </si>
  <si>
    <t>Asfaltový betón vrstva obrusná AC 11 O v pruhu š. do 3 m z nemodifik. asfaltu tr. I, po zhutnení hr. 50 mm</t>
  </si>
  <si>
    <t>-981198423</t>
  </si>
  <si>
    <t>47</t>
  </si>
  <si>
    <t>577144411</t>
  </si>
  <si>
    <t>Asfaltový betón vrstva ložná AC 22 L v pruhu š. do 3 m z nemodifik. asfaltu tr. I, po zhutnení hr. 50 mm</t>
  </si>
  <si>
    <t>-509828500</t>
  </si>
  <si>
    <t xml:space="preserve">Rúrové vedenie   </t>
  </si>
  <si>
    <t>48</t>
  </si>
  <si>
    <t>871350410</t>
  </si>
  <si>
    <t>Montáž kanalizačného potrubia z polypropylénových korungovaných rúr SN 8 DN 200 mm</t>
  </si>
  <si>
    <t>92</t>
  </si>
  <si>
    <t>49</t>
  </si>
  <si>
    <t>JP000100</t>
  </si>
  <si>
    <t>X-Stream PP kanál rúra s hrdlom SN8 150x6000, vonkajšia kanalizácia korugovaná</t>
  </si>
  <si>
    <t>94</t>
  </si>
  <si>
    <t>871370410</t>
  </si>
  <si>
    <t>Montáž kanalizačného potrubia z polypropylénových korungovaných rúr SN 8 DN 300 mm</t>
  </si>
  <si>
    <t>96</t>
  </si>
  <si>
    <t>51</t>
  </si>
  <si>
    <t>JP000130</t>
  </si>
  <si>
    <t>X-Stream PP kanál rúra s hrdlom SN8 300x6000, vonkajšia kanalizácia korugovaná</t>
  </si>
  <si>
    <t>98</t>
  </si>
  <si>
    <t>877370320</t>
  </si>
  <si>
    <t>Montáž odbočky na potrubie z kanalizačných polypropylénových rúr DN 300 mm</t>
  </si>
  <si>
    <t>100</t>
  </si>
  <si>
    <t>53</t>
  </si>
  <si>
    <t>JF011103</t>
  </si>
  <si>
    <t>X-Stream PP Odbočka 45° red. 300/150, vonkajšia kanalizácia korugovaná</t>
  </si>
  <si>
    <t>102</t>
  </si>
  <si>
    <t>877370410</t>
  </si>
  <si>
    <t>Montáž šachtového prechodu na potrubie z kanalizačných korungovaných polypropylénových rúr 300 mm</t>
  </si>
  <si>
    <t>104</t>
  </si>
  <si>
    <t>55</t>
  </si>
  <si>
    <t>JF013503</t>
  </si>
  <si>
    <t>X-Stream PP Šachtová prechodka 300, vonkajšia kanalizácia korugovaná</t>
  </si>
  <si>
    <t>106</t>
  </si>
  <si>
    <t>JF098000</t>
  </si>
  <si>
    <t>X-Stream PP Tesnenie 150, vonkajšia kanalizácia korugovaná</t>
  </si>
  <si>
    <t>108</t>
  </si>
  <si>
    <t>57</t>
  </si>
  <si>
    <t>JF098003</t>
  </si>
  <si>
    <t>X-Stream PP Tesnenie 300, vonkajšia kanalizácia korugovaná</t>
  </si>
  <si>
    <t>110</t>
  </si>
  <si>
    <t>58</t>
  </si>
  <si>
    <t>892371000</t>
  </si>
  <si>
    <t>Skúška tesnosti kanalizácie D 300</t>
  </si>
  <si>
    <t>112</t>
  </si>
  <si>
    <t>59</t>
  </si>
  <si>
    <t>894118001</t>
  </si>
  <si>
    <t>Príplatok za každých ďalších 600 mm výšky vstupu šachty</t>
  </si>
  <si>
    <t>114</t>
  </si>
  <si>
    <t>60</t>
  </si>
  <si>
    <t>894411121</t>
  </si>
  <si>
    <t>Zhotovenie šachty kanalizačnej s obložením dna betónom tr. C 25/30 DN n. 200-300</t>
  </si>
  <si>
    <t>116</t>
  </si>
  <si>
    <t>61</t>
  </si>
  <si>
    <t>5922442240</t>
  </si>
  <si>
    <t>Šachtové dno 100/60 otvor max. 40; s bet. kynetou a PS bez šachtových prechodiek</t>
  </si>
  <si>
    <t>118</t>
  </si>
  <si>
    <t>5922442170</t>
  </si>
  <si>
    <t>Skruž šikmá/kónus 100-63/58/9 KPS</t>
  </si>
  <si>
    <t>120</t>
  </si>
  <si>
    <t>63</t>
  </si>
  <si>
    <t>5922442190</t>
  </si>
  <si>
    <t>Skruž rovná 100/25/9 PS</t>
  </si>
  <si>
    <t>122</t>
  </si>
  <si>
    <t>5922442210</t>
  </si>
  <si>
    <t>Skruž rovná 100/50/9 PS</t>
  </si>
  <si>
    <t>124</t>
  </si>
  <si>
    <t>65</t>
  </si>
  <si>
    <t>899304111</t>
  </si>
  <si>
    <t>Osadenie poklopu železobetónového vrátane rámu akejkoľvek hmotnosti</t>
  </si>
  <si>
    <t>126</t>
  </si>
  <si>
    <t>5922442100</t>
  </si>
  <si>
    <t>Poklop betónový na otvor DN600</t>
  </si>
  <si>
    <t>67</t>
  </si>
  <si>
    <t>899912135</t>
  </si>
  <si>
    <t>Montáž kĺznej objímky RACI montovaná na potrubie DN 300</t>
  </si>
  <si>
    <t>130</t>
  </si>
  <si>
    <t>2865230024</t>
  </si>
  <si>
    <t>Objímka kĺzna RACI E  25, HDPE, typ  E, výška 25 mm, vonkajší priemer rúry 221 - 2015 mm</t>
  </si>
  <si>
    <t>132</t>
  </si>
  <si>
    <t>Ostatné konštrukcie a práce-búranie</t>
  </si>
  <si>
    <t>69</t>
  </si>
  <si>
    <t>919735111</t>
  </si>
  <si>
    <t>Rezanie existujúceho asfaltového krytu alebo podkladu hĺbky do 50 mm</t>
  </si>
  <si>
    <t>-1095214923</t>
  </si>
  <si>
    <t>979081111</t>
  </si>
  <si>
    <t>Odvoz sutiny a vybúraných hmôt na skládku do 1 km</t>
  </si>
  <si>
    <t>1936123528</t>
  </si>
  <si>
    <t>71</t>
  </si>
  <si>
    <t>979081121</t>
  </si>
  <si>
    <t>Odvoz sutiny a vybúraných hmôt na skládku za každý ďalší 1 km</t>
  </si>
  <si>
    <t>770108190</t>
  </si>
  <si>
    <t>979087212</t>
  </si>
  <si>
    <t>Nakladanie na dopravné prostriedky pre vodorovnú dopravu sutiny</t>
  </si>
  <si>
    <t>-1785100525</t>
  </si>
  <si>
    <t>73</t>
  </si>
  <si>
    <t>979089012</t>
  </si>
  <si>
    <t>Poplatok za skladovanie - betón, tehly, dlaždice (17 01) ostatné</t>
  </si>
  <si>
    <t>-425874903</t>
  </si>
  <si>
    <t>979089212</t>
  </si>
  <si>
    <t>Poplatok za skladovanie - bitúmenové zmesi, uholný decht, dechtové výrobky (17 03 ), ostatné</t>
  </si>
  <si>
    <t>1955821543</t>
  </si>
  <si>
    <t>99</t>
  </si>
  <si>
    <t xml:space="preserve">Presun hmôt HSV   </t>
  </si>
  <si>
    <t>75</t>
  </si>
  <si>
    <t>998276101</t>
  </si>
  <si>
    <t>Presun hmôt pre rúrové vedenie hĺbené z rúr z plast., hmôt alebo sklolamin. v otvorenom výkope</t>
  </si>
  <si>
    <t>1500931477</t>
  </si>
  <si>
    <t xml:space="preserve">Práce a dodávky M   </t>
  </si>
  <si>
    <t>23-M</t>
  </si>
  <si>
    <t xml:space="preserve">Montáže potrubia   </t>
  </si>
  <si>
    <t>230120174</t>
  </si>
  <si>
    <t>Montáž upchávok pri prechode potrubia múrom alebo prechodkou DN 500</t>
  </si>
  <si>
    <t>1345677546</t>
  </si>
  <si>
    <t>77</t>
  </si>
  <si>
    <t>922950</t>
  </si>
  <si>
    <t>Tesniaca manžeta "S" rozmer 300x500mm vhodná pre rúru/chráničku 324/530mm</t>
  </si>
  <si>
    <t>256</t>
  </si>
  <si>
    <t>138</t>
  </si>
  <si>
    <t>230200078</t>
  </si>
  <si>
    <t>Montáž oceľových chráničiek D x t 530 x 10</t>
  </si>
  <si>
    <t>-580790160</t>
  </si>
  <si>
    <t>79</t>
  </si>
  <si>
    <t>1433314000</t>
  </si>
  <si>
    <t>Rúrka oceľová D 530 mm hrúbka 10mm pozdĺžna alebo špirálovite zváraná hladká ozn.11 373.0 (EN S235JRG1)</t>
  </si>
  <si>
    <t>-518408922</t>
  </si>
  <si>
    <t>230200126</t>
  </si>
  <si>
    <t>Nasunutie potrubnej sekcie do oceľovej chráničky DN 500</t>
  </si>
  <si>
    <t>136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</si>
</sst>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4" fontId="32" fillId="3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22" fillId="5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5" t="s">
        <v>5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30" t="s">
        <v>13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R5" s="17"/>
      <c r="BE5" s="207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31" t="s">
        <v>16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R6" s="17"/>
      <c r="BE6" s="208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8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08"/>
      <c r="BS8" s="14" t="s">
        <v>6</v>
      </c>
    </row>
    <row r="9" spans="1:74" s="1" customFormat="1" ht="14.45" customHeight="1">
      <c r="B9" s="17"/>
      <c r="AR9" s="17"/>
      <c r="BE9" s="208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208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208"/>
      <c r="BS11" s="14" t="s">
        <v>6</v>
      </c>
    </row>
    <row r="12" spans="1:74" s="1" customFormat="1" ht="6.95" customHeight="1">
      <c r="B12" s="17"/>
      <c r="AR12" s="17"/>
      <c r="BE12" s="208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208"/>
      <c r="BS13" s="14" t="s">
        <v>6</v>
      </c>
    </row>
    <row r="14" spans="1:74" ht="12.75">
      <c r="B14" s="17"/>
      <c r="E14" s="232" t="s">
        <v>27</v>
      </c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4" t="s">
        <v>25</v>
      </c>
      <c r="AN14" s="26" t="s">
        <v>27</v>
      </c>
      <c r="AR14" s="17"/>
      <c r="BE14" s="208"/>
      <c r="BS14" s="14" t="s">
        <v>6</v>
      </c>
    </row>
    <row r="15" spans="1:74" s="1" customFormat="1" ht="6.95" customHeight="1">
      <c r="B15" s="17"/>
      <c r="AR15" s="17"/>
      <c r="BE15" s="208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208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08"/>
      <c r="BS17" s="14" t="s">
        <v>30</v>
      </c>
    </row>
    <row r="18" spans="1:71" s="1" customFormat="1" ht="6.95" customHeight="1">
      <c r="B18" s="17"/>
      <c r="AR18" s="17"/>
      <c r="BE18" s="208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24</v>
      </c>
      <c r="AN19" s="22" t="s">
        <v>1</v>
      </c>
      <c r="AR19" s="17"/>
      <c r="BE19" s="208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25</v>
      </c>
      <c r="AN20" s="22" t="s">
        <v>1</v>
      </c>
      <c r="AR20" s="17"/>
      <c r="BE20" s="208"/>
      <c r="BS20" s="14" t="s">
        <v>30</v>
      </c>
    </row>
    <row r="21" spans="1:71" s="1" customFormat="1" ht="6.95" customHeight="1">
      <c r="B21" s="17"/>
      <c r="AR21" s="17"/>
      <c r="BE21" s="208"/>
    </row>
    <row r="22" spans="1:71" s="1" customFormat="1" ht="12" customHeight="1">
      <c r="B22" s="17"/>
      <c r="D22" s="24" t="s">
        <v>33</v>
      </c>
      <c r="AR22" s="17"/>
      <c r="BE22" s="208"/>
    </row>
    <row r="23" spans="1:71" s="1" customFormat="1" ht="16.5" customHeight="1">
      <c r="B23" s="17"/>
      <c r="E23" s="234" t="s">
        <v>1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R23" s="17"/>
      <c r="BE23" s="208"/>
    </row>
    <row r="24" spans="1:71" s="1" customFormat="1" ht="6.95" customHeight="1">
      <c r="B24" s="17"/>
      <c r="AR24" s="17"/>
      <c r="BE24" s="20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8"/>
    </row>
    <row r="26" spans="1:71" s="1" customFormat="1" ht="14.45" customHeight="1">
      <c r="B26" s="17"/>
      <c r="D26" s="29" t="s">
        <v>34</v>
      </c>
      <c r="AK26" s="245">
        <f>ROUND(AG94,2)</f>
        <v>0</v>
      </c>
      <c r="AL26" s="206"/>
      <c r="AM26" s="206"/>
      <c r="AN26" s="206"/>
      <c r="AO26" s="206"/>
      <c r="AR26" s="17"/>
      <c r="BE26" s="208"/>
    </row>
    <row r="27" spans="1:71" s="1" customFormat="1" ht="14.45" customHeight="1">
      <c r="B27" s="17"/>
      <c r="D27" s="29" t="s">
        <v>35</v>
      </c>
      <c r="AK27" s="245">
        <f>ROUND(AG97, 2)</f>
        <v>0</v>
      </c>
      <c r="AL27" s="245"/>
      <c r="AM27" s="245"/>
      <c r="AN27" s="245"/>
      <c r="AO27" s="245"/>
      <c r="AR27" s="17"/>
      <c r="BE27" s="208"/>
    </row>
    <row r="28" spans="1:7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BE28" s="208"/>
    </row>
    <row r="29" spans="1:71" s="2" customFormat="1" ht="25.9" customHeight="1">
      <c r="A29" s="31"/>
      <c r="B29" s="32"/>
      <c r="C29" s="31"/>
      <c r="D29" s="33" t="s">
        <v>36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46">
        <f>ROUND(AK26 + AK27, 2)</f>
        <v>0</v>
      </c>
      <c r="AL29" s="247"/>
      <c r="AM29" s="247"/>
      <c r="AN29" s="247"/>
      <c r="AO29" s="247"/>
      <c r="AP29" s="31"/>
      <c r="AQ29" s="31"/>
      <c r="AR29" s="32"/>
      <c r="BE29" s="208"/>
    </row>
    <row r="30" spans="1:71" s="2" customFormat="1" ht="6.95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BE30" s="208"/>
    </row>
    <row r="31" spans="1:71" s="2" customFormat="1" ht="12.75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235" t="s">
        <v>37</v>
      </c>
      <c r="M31" s="235"/>
      <c r="N31" s="235"/>
      <c r="O31" s="235"/>
      <c r="P31" s="235"/>
      <c r="Q31" s="31"/>
      <c r="R31" s="31"/>
      <c r="S31" s="31"/>
      <c r="T31" s="31"/>
      <c r="U31" s="31"/>
      <c r="V31" s="31"/>
      <c r="W31" s="235" t="s">
        <v>38</v>
      </c>
      <c r="X31" s="235"/>
      <c r="Y31" s="235"/>
      <c r="Z31" s="235"/>
      <c r="AA31" s="235"/>
      <c r="AB31" s="235"/>
      <c r="AC31" s="235"/>
      <c r="AD31" s="235"/>
      <c r="AE31" s="235"/>
      <c r="AF31" s="31"/>
      <c r="AG31" s="31"/>
      <c r="AH31" s="31"/>
      <c r="AI31" s="31"/>
      <c r="AJ31" s="31"/>
      <c r="AK31" s="235" t="s">
        <v>39</v>
      </c>
      <c r="AL31" s="235"/>
      <c r="AM31" s="235"/>
      <c r="AN31" s="235"/>
      <c r="AO31" s="235"/>
      <c r="AP31" s="31"/>
      <c r="AQ31" s="31"/>
      <c r="AR31" s="32"/>
      <c r="BE31" s="208"/>
    </row>
    <row r="32" spans="1:71" s="3" customFormat="1" ht="14.45" customHeight="1">
      <c r="B32" s="36"/>
      <c r="D32" s="24" t="s">
        <v>40</v>
      </c>
      <c r="F32" s="24" t="s">
        <v>41</v>
      </c>
      <c r="L32" s="236">
        <v>0.2</v>
      </c>
      <c r="M32" s="237"/>
      <c r="N32" s="237"/>
      <c r="O32" s="237"/>
      <c r="P32" s="237"/>
      <c r="W32" s="244">
        <f>ROUND(AZ94 + SUM(CD97:CD101), 2)</f>
        <v>0</v>
      </c>
      <c r="X32" s="237"/>
      <c r="Y32" s="237"/>
      <c r="Z32" s="237"/>
      <c r="AA32" s="237"/>
      <c r="AB32" s="237"/>
      <c r="AC32" s="237"/>
      <c r="AD32" s="237"/>
      <c r="AE32" s="237"/>
      <c r="AK32" s="244">
        <f>ROUND(AV94 + SUM(BY97:BY101), 2)</f>
        <v>0</v>
      </c>
      <c r="AL32" s="237"/>
      <c r="AM32" s="237"/>
      <c r="AN32" s="237"/>
      <c r="AO32" s="237"/>
      <c r="AR32" s="36"/>
      <c r="BE32" s="209"/>
    </row>
    <row r="33" spans="1:57" s="3" customFormat="1" ht="14.45" customHeight="1">
      <c r="B33" s="36"/>
      <c r="F33" s="24" t="s">
        <v>42</v>
      </c>
      <c r="L33" s="236">
        <v>0.2</v>
      </c>
      <c r="M33" s="237"/>
      <c r="N33" s="237"/>
      <c r="O33" s="237"/>
      <c r="P33" s="237"/>
      <c r="W33" s="244">
        <f>ROUND(BA94 + SUM(CE97:CE101), 2)</f>
        <v>0</v>
      </c>
      <c r="X33" s="237"/>
      <c r="Y33" s="237"/>
      <c r="Z33" s="237"/>
      <c r="AA33" s="237"/>
      <c r="AB33" s="237"/>
      <c r="AC33" s="237"/>
      <c r="AD33" s="237"/>
      <c r="AE33" s="237"/>
      <c r="AK33" s="244">
        <f>ROUND(AW94 + SUM(BZ97:BZ101), 2)</f>
        <v>0</v>
      </c>
      <c r="AL33" s="237"/>
      <c r="AM33" s="237"/>
      <c r="AN33" s="237"/>
      <c r="AO33" s="237"/>
      <c r="AR33" s="36"/>
      <c r="BE33" s="209"/>
    </row>
    <row r="34" spans="1:57" s="3" customFormat="1" ht="14.45" hidden="1" customHeight="1">
      <c r="B34" s="36"/>
      <c r="F34" s="24" t="s">
        <v>43</v>
      </c>
      <c r="L34" s="236">
        <v>0.2</v>
      </c>
      <c r="M34" s="237"/>
      <c r="N34" s="237"/>
      <c r="O34" s="237"/>
      <c r="P34" s="237"/>
      <c r="W34" s="244">
        <f>ROUND(BB94 + SUM(CF97:CF101), 2)</f>
        <v>0</v>
      </c>
      <c r="X34" s="237"/>
      <c r="Y34" s="237"/>
      <c r="Z34" s="237"/>
      <c r="AA34" s="237"/>
      <c r="AB34" s="237"/>
      <c r="AC34" s="237"/>
      <c r="AD34" s="237"/>
      <c r="AE34" s="237"/>
      <c r="AK34" s="244">
        <v>0</v>
      </c>
      <c r="AL34" s="237"/>
      <c r="AM34" s="237"/>
      <c r="AN34" s="237"/>
      <c r="AO34" s="237"/>
      <c r="AR34" s="36"/>
      <c r="BE34" s="209"/>
    </row>
    <row r="35" spans="1:57" s="3" customFormat="1" ht="14.45" hidden="1" customHeight="1">
      <c r="B35" s="36"/>
      <c r="F35" s="24" t="s">
        <v>44</v>
      </c>
      <c r="L35" s="236">
        <v>0.2</v>
      </c>
      <c r="M35" s="237"/>
      <c r="N35" s="237"/>
      <c r="O35" s="237"/>
      <c r="P35" s="237"/>
      <c r="W35" s="244">
        <f>ROUND(BC94 + SUM(CG97:CG101), 2)</f>
        <v>0</v>
      </c>
      <c r="X35" s="237"/>
      <c r="Y35" s="237"/>
      <c r="Z35" s="237"/>
      <c r="AA35" s="237"/>
      <c r="AB35" s="237"/>
      <c r="AC35" s="237"/>
      <c r="AD35" s="237"/>
      <c r="AE35" s="237"/>
      <c r="AK35" s="244">
        <v>0</v>
      </c>
      <c r="AL35" s="237"/>
      <c r="AM35" s="237"/>
      <c r="AN35" s="237"/>
      <c r="AO35" s="237"/>
      <c r="AR35" s="36"/>
    </row>
    <row r="36" spans="1:57" s="3" customFormat="1" ht="14.45" hidden="1" customHeight="1">
      <c r="B36" s="36"/>
      <c r="F36" s="24" t="s">
        <v>45</v>
      </c>
      <c r="L36" s="236">
        <v>0</v>
      </c>
      <c r="M36" s="237"/>
      <c r="N36" s="237"/>
      <c r="O36" s="237"/>
      <c r="P36" s="237"/>
      <c r="W36" s="244">
        <f>ROUND(BD94 + SUM(CH97:CH101), 2)</f>
        <v>0</v>
      </c>
      <c r="X36" s="237"/>
      <c r="Y36" s="237"/>
      <c r="Z36" s="237"/>
      <c r="AA36" s="237"/>
      <c r="AB36" s="237"/>
      <c r="AC36" s="237"/>
      <c r="AD36" s="237"/>
      <c r="AE36" s="237"/>
      <c r="AK36" s="244">
        <v>0</v>
      </c>
      <c r="AL36" s="237"/>
      <c r="AM36" s="237"/>
      <c r="AN36" s="237"/>
      <c r="AO36" s="237"/>
      <c r="AR36" s="36"/>
    </row>
    <row r="37" spans="1:57" s="2" customFormat="1" ht="6.9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2" customFormat="1" ht="25.9" customHeight="1">
      <c r="A38" s="31"/>
      <c r="B38" s="32"/>
      <c r="C38" s="37"/>
      <c r="D38" s="38" t="s">
        <v>46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s">
        <v>47</v>
      </c>
      <c r="U38" s="39"/>
      <c r="V38" s="39"/>
      <c r="W38" s="39"/>
      <c r="X38" s="242" t="s">
        <v>48</v>
      </c>
      <c r="Y38" s="243"/>
      <c r="Z38" s="243"/>
      <c r="AA38" s="243"/>
      <c r="AB38" s="243"/>
      <c r="AC38" s="39"/>
      <c r="AD38" s="39"/>
      <c r="AE38" s="39"/>
      <c r="AF38" s="39"/>
      <c r="AG38" s="39"/>
      <c r="AH38" s="39"/>
      <c r="AI38" s="39"/>
      <c r="AJ38" s="39"/>
      <c r="AK38" s="248">
        <f>SUM(AK29:AK36)</f>
        <v>0</v>
      </c>
      <c r="AL38" s="243"/>
      <c r="AM38" s="243"/>
      <c r="AN38" s="243"/>
      <c r="AO38" s="249"/>
      <c r="AP38" s="37"/>
      <c r="AQ38" s="37"/>
      <c r="AR38" s="32"/>
      <c r="BE38" s="31"/>
    </row>
    <row r="39" spans="1:57" s="2" customFormat="1" ht="6.95" customHeight="1">
      <c r="A39" s="31"/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BE39" s="31"/>
    </row>
    <row r="40" spans="1:57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BE40" s="31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1"/>
      <c r="D49" s="42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50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31"/>
      <c r="B60" s="32"/>
      <c r="C60" s="31"/>
      <c r="D60" s="44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51</v>
      </c>
      <c r="AI60" s="34"/>
      <c r="AJ60" s="34"/>
      <c r="AK60" s="34"/>
      <c r="AL60" s="34"/>
      <c r="AM60" s="44" t="s">
        <v>52</v>
      </c>
      <c r="AN60" s="34"/>
      <c r="AO60" s="34"/>
      <c r="AP60" s="31"/>
      <c r="AQ60" s="31"/>
      <c r="AR60" s="32"/>
      <c r="BE60" s="31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31"/>
      <c r="B64" s="32"/>
      <c r="C64" s="31"/>
      <c r="D64" s="42" t="s">
        <v>53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54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31"/>
      <c r="B75" s="32"/>
      <c r="C75" s="31"/>
      <c r="D75" s="44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51</v>
      </c>
      <c r="AI75" s="34"/>
      <c r="AJ75" s="34"/>
      <c r="AK75" s="34"/>
      <c r="AL75" s="34"/>
      <c r="AM75" s="44" t="s">
        <v>52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>
      <c r="A82" s="31"/>
      <c r="B82" s="32"/>
      <c r="C82" s="18" t="s">
        <v>55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4" t="s">
        <v>12</v>
      </c>
      <c r="L84" s="4" t="str">
        <f>K5</f>
        <v>10/2019</v>
      </c>
      <c r="AR84" s="50"/>
    </row>
    <row r="85" spans="1:91" s="5" customFormat="1" ht="36.950000000000003" customHeight="1">
      <c r="B85" s="51"/>
      <c r="C85" s="52" t="s">
        <v>15</v>
      </c>
      <c r="L85" s="220" t="str">
        <f>K6</f>
        <v>KLOKOČ, kanalizácia       Precenenie na CÚ  2019/2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R85" s="51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4" t="s">
        <v>19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Obec Klokoč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4" t="s">
        <v>21</v>
      </c>
      <c r="AJ87" s="31"/>
      <c r="AK87" s="31"/>
      <c r="AL87" s="31"/>
      <c r="AM87" s="224" t="str">
        <f>IF(AN8= "","",AN8)</f>
        <v>30. 10. 2019</v>
      </c>
      <c r="AN87" s="224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4" t="s">
        <v>23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Obec Klokoč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4" t="s">
        <v>28</v>
      </c>
      <c r="AJ89" s="31"/>
      <c r="AK89" s="31"/>
      <c r="AL89" s="31"/>
      <c r="AM89" s="222" t="str">
        <f>IF(E17="","",E17)</f>
        <v>INGPAK - H&amp;K, s..r.o</v>
      </c>
      <c r="AN89" s="223"/>
      <c r="AO89" s="223"/>
      <c r="AP89" s="223"/>
      <c r="AQ89" s="31"/>
      <c r="AR89" s="32"/>
      <c r="AS89" s="225" t="s">
        <v>56</v>
      </c>
      <c r="AT89" s="226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2" customHeight="1">
      <c r="A90" s="31"/>
      <c r="B90" s="32"/>
      <c r="C90" s="24" t="s">
        <v>26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4" t="s">
        <v>31</v>
      </c>
      <c r="AJ90" s="31"/>
      <c r="AK90" s="31"/>
      <c r="AL90" s="31"/>
      <c r="AM90" s="222" t="str">
        <f>IF(E20="","",E20)</f>
        <v xml:space="preserve"> </v>
      </c>
      <c r="AN90" s="223"/>
      <c r="AO90" s="223"/>
      <c r="AP90" s="223"/>
      <c r="AQ90" s="31"/>
      <c r="AR90" s="32"/>
      <c r="AS90" s="227"/>
      <c r="AT90" s="228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7"/>
      <c r="AT91" s="228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10" t="s">
        <v>57</v>
      </c>
      <c r="D92" s="211"/>
      <c r="E92" s="211"/>
      <c r="F92" s="211"/>
      <c r="G92" s="211"/>
      <c r="H92" s="59"/>
      <c r="I92" s="212" t="s">
        <v>58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3" t="s">
        <v>59</v>
      </c>
      <c r="AH92" s="211"/>
      <c r="AI92" s="211"/>
      <c r="AJ92" s="211"/>
      <c r="AK92" s="211"/>
      <c r="AL92" s="211"/>
      <c r="AM92" s="211"/>
      <c r="AN92" s="212" t="s">
        <v>60</v>
      </c>
      <c r="AO92" s="211"/>
      <c r="AP92" s="214"/>
      <c r="AQ92" s="60" t="s">
        <v>61</v>
      </c>
      <c r="AR92" s="32"/>
      <c r="AS92" s="61" t="s">
        <v>62</v>
      </c>
      <c r="AT92" s="62" t="s">
        <v>63</v>
      </c>
      <c r="AU92" s="62" t="s">
        <v>64</v>
      </c>
      <c r="AV92" s="62" t="s">
        <v>65</v>
      </c>
      <c r="AW92" s="62" t="s">
        <v>66</v>
      </c>
      <c r="AX92" s="62" t="s">
        <v>67</v>
      </c>
      <c r="AY92" s="62" t="s">
        <v>68</v>
      </c>
      <c r="AZ92" s="62" t="s">
        <v>69</v>
      </c>
      <c r="BA92" s="62" t="s">
        <v>70</v>
      </c>
      <c r="BB92" s="62" t="s">
        <v>71</v>
      </c>
      <c r="BC92" s="62" t="s">
        <v>72</v>
      </c>
      <c r="BD92" s="63" t="s">
        <v>73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>
      <c r="B94" s="67"/>
      <c r="C94" s="68" t="s">
        <v>74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18">
        <f>ROUND(AG95,2)</f>
        <v>0</v>
      </c>
      <c r="AH94" s="218"/>
      <c r="AI94" s="218"/>
      <c r="AJ94" s="218"/>
      <c r="AK94" s="218"/>
      <c r="AL94" s="218"/>
      <c r="AM94" s="218"/>
      <c r="AN94" s="219">
        <f>SUM(AG94,AT94)</f>
        <v>0</v>
      </c>
      <c r="AO94" s="219"/>
      <c r="AP94" s="219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ROUND(AZ94*L32,2)</f>
        <v>0</v>
      </c>
      <c r="AW94" s="73">
        <f>ROUND(BA94*L33,2)</f>
        <v>0</v>
      </c>
      <c r="AX94" s="73">
        <f>ROUND(BB94*L32,2)</f>
        <v>0</v>
      </c>
      <c r="AY94" s="73">
        <f>ROUND(BC94*L33,2)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75</v>
      </c>
      <c r="BT94" s="76" t="s">
        <v>76</v>
      </c>
      <c r="BU94" s="77" t="s">
        <v>77</v>
      </c>
      <c r="BV94" s="76" t="s">
        <v>78</v>
      </c>
      <c r="BW94" s="76" t="s">
        <v>4</v>
      </c>
      <c r="BX94" s="76" t="s">
        <v>79</v>
      </c>
      <c r="CL94" s="76" t="s">
        <v>1</v>
      </c>
    </row>
    <row r="95" spans="1:91" s="7" customFormat="1" ht="16.5" customHeight="1">
      <c r="A95" s="78" t="s">
        <v>80</v>
      </c>
      <c r="B95" s="79"/>
      <c r="C95" s="80"/>
      <c r="D95" s="217" t="s">
        <v>81</v>
      </c>
      <c r="E95" s="217"/>
      <c r="F95" s="217"/>
      <c r="G95" s="217"/>
      <c r="H95" s="217"/>
      <c r="I95" s="81"/>
      <c r="J95" s="217" t="s">
        <v>82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5">
        <f>'E. - Zberač ,, AA,,'!J32</f>
        <v>0</v>
      </c>
      <c r="AH95" s="216"/>
      <c r="AI95" s="216"/>
      <c r="AJ95" s="216"/>
      <c r="AK95" s="216"/>
      <c r="AL95" s="216"/>
      <c r="AM95" s="216"/>
      <c r="AN95" s="215">
        <f>SUM(AG95,AT95)</f>
        <v>0</v>
      </c>
      <c r="AO95" s="216"/>
      <c r="AP95" s="216"/>
      <c r="AQ95" s="82" t="s">
        <v>83</v>
      </c>
      <c r="AR95" s="79"/>
      <c r="AS95" s="83">
        <v>0</v>
      </c>
      <c r="AT95" s="84">
        <f>ROUND(SUM(AV95:AW95),2)</f>
        <v>0</v>
      </c>
      <c r="AU95" s="85">
        <f>'E. - Zberač ,, AA,,'!P135</f>
        <v>0</v>
      </c>
      <c r="AV95" s="84">
        <f>'E. - Zberač ,, AA,,'!J35</f>
        <v>0</v>
      </c>
      <c r="AW95" s="84">
        <f>'E. - Zberač ,, AA,,'!J36</f>
        <v>0</v>
      </c>
      <c r="AX95" s="84">
        <f>'E. - Zberač ,, AA,,'!J37</f>
        <v>0</v>
      </c>
      <c r="AY95" s="84">
        <f>'E. - Zberač ,, AA,,'!J38</f>
        <v>0</v>
      </c>
      <c r="AZ95" s="84">
        <f>'E. - Zberač ,, AA,,'!F35</f>
        <v>0</v>
      </c>
      <c r="BA95" s="84">
        <f>'E. - Zberač ,, AA,,'!F36</f>
        <v>0</v>
      </c>
      <c r="BB95" s="84">
        <f>'E. - Zberač ,, AA,,'!F37</f>
        <v>0</v>
      </c>
      <c r="BC95" s="84">
        <f>'E. - Zberač ,, AA,,'!F38</f>
        <v>0</v>
      </c>
      <c r="BD95" s="86">
        <f>'E. - Zberač ,, AA,,'!F39</f>
        <v>0</v>
      </c>
      <c r="BT95" s="87" t="s">
        <v>84</v>
      </c>
      <c r="BV95" s="87" t="s">
        <v>78</v>
      </c>
      <c r="BW95" s="87" t="s">
        <v>85</v>
      </c>
      <c r="BX95" s="87" t="s">
        <v>4</v>
      </c>
      <c r="CL95" s="87" t="s">
        <v>1</v>
      </c>
      <c r="CM95" s="87" t="s">
        <v>76</v>
      </c>
    </row>
    <row r="96" spans="1:91">
      <c r="B96" s="17"/>
      <c r="AR96" s="17"/>
    </row>
    <row r="97" spans="1:89" s="2" customFormat="1" ht="30" customHeight="1">
      <c r="A97" s="31"/>
      <c r="B97" s="32"/>
      <c r="C97" s="68" t="s">
        <v>86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219">
        <f>ROUND(SUM(AG98:AG101), 2)</f>
        <v>0</v>
      </c>
      <c r="AH97" s="219"/>
      <c r="AI97" s="219"/>
      <c r="AJ97" s="219"/>
      <c r="AK97" s="219"/>
      <c r="AL97" s="219"/>
      <c r="AM97" s="219"/>
      <c r="AN97" s="219">
        <f>ROUND(SUM(AN98:AN101), 2)</f>
        <v>0</v>
      </c>
      <c r="AO97" s="219"/>
      <c r="AP97" s="219"/>
      <c r="AQ97" s="88"/>
      <c r="AR97" s="32"/>
      <c r="AS97" s="61" t="s">
        <v>87</v>
      </c>
      <c r="AT97" s="62" t="s">
        <v>88</v>
      </c>
      <c r="AU97" s="62" t="s">
        <v>40</v>
      </c>
      <c r="AV97" s="63" t="s">
        <v>63</v>
      </c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89" s="2" customFormat="1" ht="19.899999999999999" customHeight="1">
      <c r="A98" s="31"/>
      <c r="B98" s="32"/>
      <c r="C98" s="31"/>
      <c r="D98" s="239" t="s">
        <v>89</v>
      </c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31"/>
      <c r="AD98" s="31"/>
      <c r="AE98" s="31"/>
      <c r="AF98" s="31"/>
      <c r="AG98" s="240">
        <f>ROUND(AG94 * AS98, 2)</f>
        <v>0</v>
      </c>
      <c r="AH98" s="241"/>
      <c r="AI98" s="241"/>
      <c r="AJ98" s="241"/>
      <c r="AK98" s="241"/>
      <c r="AL98" s="241"/>
      <c r="AM98" s="241"/>
      <c r="AN98" s="241">
        <f>ROUND(AG98 + AV98, 2)</f>
        <v>0</v>
      </c>
      <c r="AO98" s="241"/>
      <c r="AP98" s="241"/>
      <c r="AQ98" s="31"/>
      <c r="AR98" s="32"/>
      <c r="AS98" s="90">
        <v>0</v>
      </c>
      <c r="AT98" s="91" t="s">
        <v>90</v>
      </c>
      <c r="AU98" s="91" t="s">
        <v>41</v>
      </c>
      <c r="AV98" s="92">
        <f>ROUND(IF(AU98="základná",AG98*L32,IF(AU98="znížená",AG98*L33,0)), 2)</f>
        <v>0</v>
      </c>
      <c r="AW98" s="31"/>
      <c r="AX98" s="31"/>
      <c r="AY98" s="31"/>
      <c r="AZ98" s="31"/>
      <c r="BA98" s="31"/>
      <c r="BB98" s="31"/>
      <c r="BC98" s="31"/>
      <c r="BD98" s="31"/>
      <c r="BE98" s="31"/>
      <c r="BV98" s="14" t="s">
        <v>91</v>
      </c>
      <c r="BY98" s="93">
        <f>IF(AU98="základná",AV98,0)</f>
        <v>0</v>
      </c>
      <c r="BZ98" s="93">
        <f>IF(AU98="znížená",AV98,0)</f>
        <v>0</v>
      </c>
      <c r="CA98" s="93">
        <v>0</v>
      </c>
      <c r="CB98" s="93">
        <v>0</v>
      </c>
      <c r="CC98" s="93">
        <v>0</v>
      </c>
      <c r="CD98" s="93">
        <f>IF(AU98="základná",AG98,0)</f>
        <v>0</v>
      </c>
      <c r="CE98" s="93">
        <f>IF(AU98="znížená",AG98,0)</f>
        <v>0</v>
      </c>
      <c r="CF98" s="93">
        <f>IF(AU98="zákl. prenesená",AG98,0)</f>
        <v>0</v>
      </c>
      <c r="CG98" s="93">
        <f>IF(AU98="zníž. prenesená",AG98,0)</f>
        <v>0</v>
      </c>
      <c r="CH98" s="93">
        <f>IF(AU98="nulová",AG98,0)</f>
        <v>0</v>
      </c>
      <c r="CI98" s="14">
        <f>IF(AU98="základná",1,IF(AU98="znížená",2,IF(AU98="zákl. prenesená",4,IF(AU98="zníž. prenesená",5,3))))</f>
        <v>1</v>
      </c>
      <c r="CJ98" s="14">
        <f>IF(AT98="stavebná časť",1,IF(AT98="investičná časť",2,3))</f>
        <v>1</v>
      </c>
      <c r="CK98" s="14" t="str">
        <f>IF(D98="Vyplň vlastné","","x")</f>
        <v>x</v>
      </c>
    </row>
    <row r="99" spans="1:89" s="2" customFormat="1" ht="19.899999999999999" customHeight="1">
      <c r="A99" s="31"/>
      <c r="B99" s="32"/>
      <c r="C99" s="31"/>
      <c r="D99" s="238" t="s">
        <v>92</v>
      </c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31"/>
      <c r="AD99" s="31"/>
      <c r="AE99" s="31"/>
      <c r="AF99" s="31"/>
      <c r="AG99" s="240">
        <f>ROUND(AG94 * AS99, 2)</f>
        <v>0</v>
      </c>
      <c r="AH99" s="241"/>
      <c r="AI99" s="241"/>
      <c r="AJ99" s="241"/>
      <c r="AK99" s="241"/>
      <c r="AL99" s="241"/>
      <c r="AM99" s="241"/>
      <c r="AN99" s="241">
        <f>ROUND(AG99 + AV99, 2)</f>
        <v>0</v>
      </c>
      <c r="AO99" s="241"/>
      <c r="AP99" s="241"/>
      <c r="AQ99" s="31"/>
      <c r="AR99" s="32"/>
      <c r="AS99" s="90">
        <v>0</v>
      </c>
      <c r="AT99" s="91" t="s">
        <v>90</v>
      </c>
      <c r="AU99" s="91" t="s">
        <v>41</v>
      </c>
      <c r="AV99" s="92">
        <f>ROUND(IF(AU99="základná",AG99*L32,IF(AU99="znížená",AG99*L33,0)), 2)</f>
        <v>0</v>
      </c>
      <c r="AW99" s="31"/>
      <c r="AX99" s="31"/>
      <c r="AY99" s="31"/>
      <c r="AZ99" s="31"/>
      <c r="BA99" s="31"/>
      <c r="BB99" s="31"/>
      <c r="BC99" s="31"/>
      <c r="BD99" s="31"/>
      <c r="BE99" s="31"/>
      <c r="BV99" s="14" t="s">
        <v>93</v>
      </c>
      <c r="BY99" s="93">
        <f>IF(AU99="základná",AV99,0)</f>
        <v>0</v>
      </c>
      <c r="BZ99" s="93">
        <f>IF(AU99="znížená",AV99,0)</f>
        <v>0</v>
      </c>
      <c r="CA99" s="93">
        <v>0</v>
      </c>
      <c r="CB99" s="93">
        <v>0</v>
      </c>
      <c r="CC99" s="93">
        <v>0</v>
      </c>
      <c r="CD99" s="93">
        <f>IF(AU99="základná",AG99,0)</f>
        <v>0</v>
      </c>
      <c r="CE99" s="93">
        <f>IF(AU99="znížená",AG99,0)</f>
        <v>0</v>
      </c>
      <c r="CF99" s="93">
        <f>IF(AU99="zákl. prenesená",AG99,0)</f>
        <v>0</v>
      </c>
      <c r="CG99" s="93">
        <f>IF(AU99="zníž. prenesená",AG99,0)</f>
        <v>0</v>
      </c>
      <c r="CH99" s="93">
        <f>IF(AU99="nulová",AG99,0)</f>
        <v>0</v>
      </c>
      <c r="CI99" s="14">
        <f>IF(AU99="základná",1,IF(AU99="znížená",2,IF(AU99="zákl. prenesená",4,IF(AU99="zníž. prenesená",5,3))))</f>
        <v>1</v>
      </c>
      <c r="CJ99" s="14">
        <f>IF(AT99="stavebná časť",1,IF(AT99="investičná časť",2,3))</f>
        <v>1</v>
      </c>
      <c r="CK99" s="14" t="str">
        <f>IF(D99="Vyplň vlastné","","x")</f>
        <v/>
      </c>
    </row>
    <row r="100" spans="1:89" s="2" customFormat="1" ht="19.899999999999999" customHeight="1">
      <c r="A100" s="31"/>
      <c r="B100" s="32"/>
      <c r="C100" s="31"/>
      <c r="D100" s="238" t="s">
        <v>92</v>
      </c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31"/>
      <c r="AD100" s="31"/>
      <c r="AE100" s="31"/>
      <c r="AF100" s="31"/>
      <c r="AG100" s="240">
        <f>ROUND(AG94 * AS100, 2)</f>
        <v>0</v>
      </c>
      <c r="AH100" s="241"/>
      <c r="AI100" s="241"/>
      <c r="AJ100" s="241"/>
      <c r="AK100" s="241"/>
      <c r="AL100" s="241"/>
      <c r="AM100" s="241"/>
      <c r="AN100" s="241">
        <f>ROUND(AG100 + AV100, 2)</f>
        <v>0</v>
      </c>
      <c r="AO100" s="241"/>
      <c r="AP100" s="241"/>
      <c r="AQ100" s="31"/>
      <c r="AR100" s="32"/>
      <c r="AS100" s="90">
        <v>0</v>
      </c>
      <c r="AT100" s="91" t="s">
        <v>90</v>
      </c>
      <c r="AU100" s="91" t="s">
        <v>41</v>
      </c>
      <c r="AV100" s="92">
        <f>ROUND(IF(AU100="základná",AG100*L32,IF(AU100="znížená",AG100*L33,0)), 2)</f>
        <v>0</v>
      </c>
      <c r="AW100" s="31"/>
      <c r="AX100" s="31"/>
      <c r="AY100" s="31"/>
      <c r="AZ100" s="31"/>
      <c r="BA100" s="31"/>
      <c r="BB100" s="31"/>
      <c r="BC100" s="31"/>
      <c r="BD100" s="31"/>
      <c r="BE100" s="31"/>
      <c r="BV100" s="14" t="s">
        <v>93</v>
      </c>
      <c r="BY100" s="93">
        <f>IF(AU100="základná",AV100,0)</f>
        <v>0</v>
      </c>
      <c r="BZ100" s="93">
        <f>IF(AU100="znížená",AV100,0)</f>
        <v>0</v>
      </c>
      <c r="CA100" s="93">
        <v>0</v>
      </c>
      <c r="CB100" s="93">
        <v>0</v>
      </c>
      <c r="CC100" s="93">
        <v>0</v>
      </c>
      <c r="CD100" s="93">
        <f>IF(AU100="základná",AG100,0)</f>
        <v>0</v>
      </c>
      <c r="CE100" s="93">
        <f>IF(AU100="znížená",AG100,0)</f>
        <v>0</v>
      </c>
      <c r="CF100" s="93">
        <f>IF(AU100="zákl. prenesená",AG100,0)</f>
        <v>0</v>
      </c>
      <c r="CG100" s="93">
        <f>IF(AU100="zníž. prenesená",AG100,0)</f>
        <v>0</v>
      </c>
      <c r="CH100" s="93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/>
      </c>
    </row>
    <row r="101" spans="1:89" s="2" customFormat="1" ht="19.899999999999999" customHeight="1">
      <c r="A101" s="31"/>
      <c r="B101" s="32"/>
      <c r="C101" s="31"/>
      <c r="D101" s="238" t="s">
        <v>92</v>
      </c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31"/>
      <c r="AD101" s="31"/>
      <c r="AE101" s="31"/>
      <c r="AF101" s="31"/>
      <c r="AG101" s="240">
        <f>ROUND(AG94 * AS101, 2)</f>
        <v>0</v>
      </c>
      <c r="AH101" s="241"/>
      <c r="AI101" s="241"/>
      <c r="AJ101" s="241"/>
      <c r="AK101" s="241"/>
      <c r="AL101" s="241"/>
      <c r="AM101" s="241"/>
      <c r="AN101" s="241">
        <f>ROUND(AG101 + AV101, 2)</f>
        <v>0</v>
      </c>
      <c r="AO101" s="241"/>
      <c r="AP101" s="241"/>
      <c r="AQ101" s="31"/>
      <c r="AR101" s="32"/>
      <c r="AS101" s="94">
        <v>0</v>
      </c>
      <c r="AT101" s="95" t="s">
        <v>90</v>
      </c>
      <c r="AU101" s="95" t="s">
        <v>41</v>
      </c>
      <c r="AV101" s="96">
        <f>ROUND(IF(AU101="základná",AG101*L32,IF(AU101="znížená",AG101*L33,0)), 2)</f>
        <v>0</v>
      </c>
      <c r="AW101" s="31"/>
      <c r="AX101" s="31"/>
      <c r="AY101" s="31"/>
      <c r="AZ101" s="31"/>
      <c r="BA101" s="31"/>
      <c r="BB101" s="31"/>
      <c r="BC101" s="31"/>
      <c r="BD101" s="31"/>
      <c r="BE101" s="31"/>
      <c r="BV101" s="14" t="s">
        <v>93</v>
      </c>
      <c r="BY101" s="93">
        <f>IF(AU101="základná",AV101,0)</f>
        <v>0</v>
      </c>
      <c r="BZ101" s="93">
        <f>IF(AU101="znížená",AV101,0)</f>
        <v>0</v>
      </c>
      <c r="CA101" s="93">
        <v>0</v>
      </c>
      <c r="CB101" s="93">
        <v>0</v>
      </c>
      <c r="CC101" s="93">
        <v>0</v>
      </c>
      <c r="CD101" s="93">
        <f>IF(AU101="základná",AG101,0)</f>
        <v>0</v>
      </c>
      <c r="CE101" s="93">
        <f>IF(AU101="znížená",AG101,0)</f>
        <v>0</v>
      </c>
      <c r="CF101" s="93">
        <f>IF(AU101="zákl. prenesená",AG101,0)</f>
        <v>0</v>
      </c>
      <c r="CG101" s="93">
        <f>IF(AU101="zníž. prenesená",AG101,0)</f>
        <v>0</v>
      </c>
      <c r="CH101" s="93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pans="1:89" s="2" customFormat="1" ht="10.9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2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89" s="2" customFormat="1" ht="30" customHeight="1">
      <c r="A103" s="31"/>
      <c r="B103" s="32"/>
      <c r="C103" s="97" t="s">
        <v>94</v>
      </c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229">
        <f>ROUND(AG94 + AG97, 2)</f>
        <v>0</v>
      </c>
      <c r="AH103" s="229"/>
      <c r="AI103" s="229"/>
      <c r="AJ103" s="229"/>
      <c r="AK103" s="229"/>
      <c r="AL103" s="229"/>
      <c r="AM103" s="229"/>
      <c r="AN103" s="229">
        <f>ROUND(AN94 + AN97, 2)</f>
        <v>0</v>
      </c>
      <c r="AO103" s="229"/>
      <c r="AP103" s="229"/>
      <c r="AQ103" s="98"/>
      <c r="AR103" s="32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89" s="2" customFormat="1" ht="6.95" customHeight="1">
      <c r="A104" s="31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32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</sheetData>
  <mergeCells count="60">
    <mergeCell ref="W35:AE35"/>
    <mergeCell ref="AK35:AO35"/>
    <mergeCell ref="W36:AE36"/>
    <mergeCell ref="AK36:AO36"/>
    <mergeCell ref="AK38:AO38"/>
    <mergeCell ref="W32:AE32"/>
    <mergeCell ref="AK32:AO32"/>
    <mergeCell ref="AK33:AO33"/>
    <mergeCell ref="W34:AE34"/>
    <mergeCell ref="AK34:AO34"/>
    <mergeCell ref="D98:AB98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AN95:AP95"/>
    <mergeCell ref="AG95:AM95"/>
    <mergeCell ref="D95:H95"/>
    <mergeCell ref="J95:AF95"/>
    <mergeCell ref="AG94:AM94"/>
    <mergeCell ref="AN94:AP94"/>
    <mergeCell ref="AR2:BE2"/>
    <mergeCell ref="BE5:BE34"/>
    <mergeCell ref="C92:G92"/>
    <mergeCell ref="I92:AF92"/>
    <mergeCell ref="AG92:AM92"/>
    <mergeCell ref="AN92:AP92"/>
    <mergeCell ref="L85:AO85"/>
    <mergeCell ref="AM90:AP90"/>
    <mergeCell ref="AM87:AN87"/>
    <mergeCell ref="AM89:AP89"/>
    <mergeCell ref="AS89:AT91"/>
    <mergeCell ref="X38:AB38"/>
    <mergeCell ref="W33:AE33"/>
    <mergeCell ref="AK26:AO26"/>
    <mergeCell ref="AK27:AO27"/>
    <mergeCell ref="AK29:AO29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E. - Zberač ,, AA,,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5"/>
  <sheetViews>
    <sheetView showGridLines="0" tabSelected="1" topLeftCell="A175" workbookViewId="0">
      <selection activeCell="H192" sqref="H19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0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95</v>
      </c>
      <c r="I4" s="100"/>
      <c r="L4" s="17"/>
      <c r="M4" s="102" t="s">
        <v>9</v>
      </c>
      <c r="AT4" s="14" t="s">
        <v>3</v>
      </c>
    </row>
    <row r="5" spans="1:46" s="1" customFormat="1" ht="6.95" customHeight="1">
      <c r="B5" s="17"/>
      <c r="I5" s="100"/>
      <c r="L5" s="17"/>
    </row>
    <row r="6" spans="1:46" s="1" customFormat="1" ht="12" customHeight="1">
      <c r="B6" s="17"/>
      <c r="D6" s="24" t="s">
        <v>15</v>
      </c>
      <c r="I6" s="100"/>
      <c r="L6" s="17"/>
    </row>
    <row r="7" spans="1:46" s="1" customFormat="1" ht="16.5" customHeight="1">
      <c r="B7" s="17"/>
      <c r="E7" s="251" t="str">
        <f>'Rekapitulácia stavby'!K6</f>
        <v>KLOKOČ, kanalizácia       Precenenie na CÚ  2019/2</v>
      </c>
      <c r="F7" s="252"/>
      <c r="G7" s="252"/>
      <c r="H7" s="252"/>
      <c r="I7" s="100"/>
      <c r="L7" s="17"/>
    </row>
    <row r="8" spans="1:46" s="2" customFormat="1" ht="12" customHeight="1">
      <c r="A8" s="31"/>
      <c r="B8" s="32"/>
      <c r="C8" s="31"/>
      <c r="D8" s="24" t="s">
        <v>96</v>
      </c>
      <c r="E8" s="31"/>
      <c r="F8" s="31"/>
      <c r="G8" s="31"/>
      <c r="H8" s="31"/>
      <c r="I8" s="103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0" t="s">
        <v>97</v>
      </c>
      <c r="F9" s="253"/>
      <c r="G9" s="253"/>
      <c r="H9" s="253"/>
      <c r="I9" s="103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103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4" t="s">
        <v>17</v>
      </c>
      <c r="E11" s="31"/>
      <c r="F11" s="22" t="s">
        <v>1</v>
      </c>
      <c r="G11" s="31"/>
      <c r="H11" s="31"/>
      <c r="I11" s="104" t="s">
        <v>18</v>
      </c>
      <c r="J11" s="22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4" t="s">
        <v>19</v>
      </c>
      <c r="E12" s="31"/>
      <c r="F12" s="22" t="s">
        <v>20</v>
      </c>
      <c r="G12" s="31"/>
      <c r="H12" s="31"/>
      <c r="I12" s="104" t="s">
        <v>21</v>
      </c>
      <c r="J12" s="54" t="str">
        <f>'Rekapitulácia stavby'!AN8</f>
        <v>30. 10. 2019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103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4" t="s">
        <v>23</v>
      </c>
      <c r="E14" s="31"/>
      <c r="F14" s="31"/>
      <c r="G14" s="31"/>
      <c r="H14" s="31"/>
      <c r="I14" s="104" t="s">
        <v>24</v>
      </c>
      <c r="J14" s="22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2" t="s">
        <v>20</v>
      </c>
      <c r="F15" s="31"/>
      <c r="G15" s="31"/>
      <c r="H15" s="31"/>
      <c r="I15" s="104" t="s">
        <v>25</v>
      </c>
      <c r="J15" s="22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103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4" t="s">
        <v>26</v>
      </c>
      <c r="E17" s="31"/>
      <c r="F17" s="31"/>
      <c r="G17" s="31"/>
      <c r="H17" s="31"/>
      <c r="I17" s="104" t="s">
        <v>24</v>
      </c>
      <c r="J17" s="25" t="str">
        <f>'Rekapitulácia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4" t="str">
        <f>'Rekapitulácia stavby'!E14</f>
        <v>Vyplň údaj</v>
      </c>
      <c r="F18" s="230"/>
      <c r="G18" s="230"/>
      <c r="H18" s="230"/>
      <c r="I18" s="104" t="s">
        <v>25</v>
      </c>
      <c r="J18" s="25" t="str">
        <f>'Rekapitulácia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103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4" t="s">
        <v>28</v>
      </c>
      <c r="E20" s="31"/>
      <c r="F20" s="31"/>
      <c r="G20" s="31"/>
      <c r="H20" s="31"/>
      <c r="I20" s="104" t="s">
        <v>24</v>
      </c>
      <c r="J20" s="22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2" t="s">
        <v>29</v>
      </c>
      <c r="F21" s="31"/>
      <c r="G21" s="31"/>
      <c r="H21" s="31"/>
      <c r="I21" s="104" t="s">
        <v>25</v>
      </c>
      <c r="J21" s="22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103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4" t="s">
        <v>31</v>
      </c>
      <c r="E23" s="31"/>
      <c r="F23" s="31"/>
      <c r="G23" s="31"/>
      <c r="H23" s="31"/>
      <c r="I23" s="104" t="s">
        <v>24</v>
      </c>
      <c r="J23" s="22" t="str">
        <f>IF('Rekapitulácia stavby'!AN19="","",'Rekapitulácia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2" t="str">
        <f>IF('Rekapitulácia stavby'!E20="","",'Rekapitulácia stavby'!E20)</f>
        <v xml:space="preserve"> </v>
      </c>
      <c r="F24" s="31"/>
      <c r="G24" s="31"/>
      <c r="H24" s="31"/>
      <c r="I24" s="104" t="s">
        <v>25</v>
      </c>
      <c r="J24" s="22" t="str">
        <f>IF('Rekapitulácia stavby'!AN20="","",'Rekapitulácia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103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4" t="s">
        <v>33</v>
      </c>
      <c r="E26" s="31"/>
      <c r="F26" s="31"/>
      <c r="G26" s="31"/>
      <c r="H26" s="31"/>
      <c r="I26" s="103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5"/>
      <c r="B27" s="106"/>
      <c r="C27" s="105"/>
      <c r="D27" s="105"/>
      <c r="E27" s="234" t="s">
        <v>1</v>
      </c>
      <c r="F27" s="234"/>
      <c r="G27" s="234"/>
      <c r="H27" s="234"/>
      <c r="I27" s="107"/>
      <c r="J27" s="105"/>
      <c r="K27" s="105"/>
      <c r="L27" s="108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103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109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2" t="s">
        <v>98</v>
      </c>
      <c r="E30" s="31"/>
      <c r="F30" s="31"/>
      <c r="G30" s="31"/>
      <c r="H30" s="31"/>
      <c r="I30" s="103"/>
      <c r="J30" s="30">
        <f>J96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29" t="s">
        <v>99</v>
      </c>
      <c r="E31" s="31"/>
      <c r="F31" s="31"/>
      <c r="G31" s="31"/>
      <c r="H31" s="31"/>
      <c r="I31" s="103"/>
      <c r="J31" s="30">
        <f>J108</f>
        <v>0</v>
      </c>
      <c r="K31" s="31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10" t="s">
        <v>36</v>
      </c>
      <c r="E32" s="31"/>
      <c r="F32" s="31"/>
      <c r="G32" s="31"/>
      <c r="H32" s="31"/>
      <c r="I32" s="103"/>
      <c r="J32" s="70">
        <f>ROUND(J30 + J31,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109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38</v>
      </c>
      <c r="G34" s="31"/>
      <c r="H34" s="31"/>
      <c r="I34" s="111" t="s">
        <v>37</v>
      </c>
      <c r="J34" s="35" t="s">
        <v>39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12" t="s">
        <v>40</v>
      </c>
      <c r="E35" s="24" t="s">
        <v>41</v>
      </c>
      <c r="F35" s="113">
        <f>ROUND((SUM(BE108:BE115) + SUM(BE135:BE224)),  2)</f>
        <v>0</v>
      </c>
      <c r="G35" s="31"/>
      <c r="H35" s="31"/>
      <c r="I35" s="114">
        <v>0.2</v>
      </c>
      <c r="J35" s="113">
        <f>ROUND(((SUM(BE108:BE115) + SUM(BE135:BE224))*I35),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4" t="s">
        <v>42</v>
      </c>
      <c r="F36" s="113">
        <f>ROUND((SUM(BF108:BF115) + SUM(BF135:BF224)),  2)</f>
        <v>0</v>
      </c>
      <c r="G36" s="31"/>
      <c r="H36" s="31"/>
      <c r="I36" s="114">
        <v>0.2</v>
      </c>
      <c r="J36" s="113">
        <f>ROUND(((SUM(BF108:BF115) + SUM(BF135:BF224))*I36),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4" t="s">
        <v>43</v>
      </c>
      <c r="F37" s="113">
        <f>ROUND((SUM(BG108:BG115) + SUM(BG135:BG224)),  2)</f>
        <v>0</v>
      </c>
      <c r="G37" s="31"/>
      <c r="H37" s="31"/>
      <c r="I37" s="114">
        <v>0.2</v>
      </c>
      <c r="J37" s="11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4" t="s">
        <v>44</v>
      </c>
      <c r="F38" s="113">
        <f>ROUND((SUM(BH108:BH115) + SUM(BH135:BH224)),  2)</f>
        <v>0</v>
      </c>
      <c r="G38" s="31"/>
      <c r="H38" s="31"/>
      <c r="I38" s="114">
        <v>0.2</v>
      </c>
      <c r="J38" s="113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4" t="s">
        <v>45</v>
      </c>
      <c r="F39" s="113">
        <f>ROUND((SUM(BI108:BI115) + SUM(BI135:BI224)),  2)</f>
        <v>0</v>
      </c>
      <c r="G39" s="31"/>
      <c r="H39" s="31"/>
      <c r="I39" s="114">
        <v>0</v>
      </c>
      <c r="J39" s="113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103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98"/>
      <c r="D41" s="115" t="s">
        <v>46</v>
      </c>
      <c r="E41" s="59"/>
      <c r="F41" s="59"/>
      <c r="G41" s="116" t="s">
        <v>47</v>
      </c>
      <c r="H41" s="117" t="s">
        <v>48</v>
      </c>
      <c r="I41" s="118"/>
      <c r="J41" s="119">
        <f>SUM(J32:J39)</f>
        <v>0</v>
      </c>
      <c r="K41" s="120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103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00"/>
      <c r="L43" s="17"/>
    </row>
    <row r="44" spans="1:31" s="1" customFormat="1" ht="14.45" customHeight="1">
      <c r="B44" s="17"/>
      <c r="I44" s="100"/>
      <c r="L44" s="17"/>
    </row>
    <row r="45" spans="1:31" s="1" customFormat="1" ht="14.45" customHeight="1">
      <c r="B45" s="17"/>
      <c r="I45" s="100"/>
      <c r="L45" s="17"/>
    </row>
    <row r="46" spans="1:31" s="1" customFormat="1" ht="14.45" customHeight="1">
      <c r="B46" s="17"/>
      <c r="I46" s="100"/>
      <c r="L46" s="17"/>
    </row>
    <row r="47" spans="1:31" s="1" customFormat="1" ht="14.45" customHeight="1">
      <c r="B47" s="17"/>
      <c r="I47" s="100"/>
      <c r="L47" s="17"/>
    </row>
    <row r="48" spans="1:31" s="1" customFormat="1" ht="14.45" customHeight="1">
      <c r="B48" s="17"/>
      <c r="I48" s="100"/>
      <c r="L48" s="17"/>
    </row>
    <row r="49" spans="1:31" s="1" customFormat="1" ht="14.45" customHeight="1">
      <c r="B49" s="17"/>
      <c r="I49" s="100"/>
      <c r="L49" s="17"/>
    </row>
    <row r="50" spans="1:31" s="2" customFormat="1" ht="14.45" customHeight="1">
      <c r="B50" s="41"/>
      <c r="D50" s="42" t="s">
        <v>49</v>
      </c>
      <c r="E50" s="43"/>
      <c r="F50" s="43"/>
      <c r="G50" s="42" t="s">
        <v>50</v>
      </c>
      <c r="H50" s="43"/>
      <c r="I50" s="121"/>
      <c r="J50" s="43"/>
      <c r="K50" s="43"/>
      <c r="L50" s="41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2"/>
      <c r="C61" s="31"/>
      <c r="D61" s="44" t="s">
        <v>51</v>
      </c>
      <c r="E61" s="34"/>
      <c r="F61" s="122" t="s">
        <v>52</v>
      </c>
      <c r="G61" s="44" t="s">
        <v>51</v>
      </c>
      <c r="H61" s="34"/>
      <c r="I61" s="123"/>
      <c r="J61" s="124" t="s">
        <v>52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2"/>
      <c r="C65" s="31"/>
      <c r="D65" s="42" t="s">
        <v>53</v>
      </c>
      <c r="E65" s="45"/>
      <c r="F65" s="45"/>
      <c r="G65" s="42" t="s">
        <v>54</v>
      </c>
      <c r="H65" s="45"/>
      <c r="I65" s="12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2"/>
      <c r="C76" s="31"/>
      <c r="D76" s="44" t="s">
        <v>51</v>
      </c>
      <c r="E76" s="34"/>
      <c r="F76" s="122" t="s">
        <v>52</v>
      </c>
      <c r="G76" s="44" t="s">
        <v>51</v>
      </c>
      <c r="H76" s="34"/>
      <c r="I76" s="123"/>
      <c r="J76" s="124" t="s">
        <v>52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126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48"/>
      <c r="C81" s="49"/>
      <c r="D81" s="49"/>
      <c r="E81" s="49"/>
      <c r="F81" s="49"/>
      <c r="G81" s="49"/>
      <c r="H81" s="49"/>
      <c r="I81" s="127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18" t="s">
        <v>100</v>
      </c>
      <c r="D82" s="31"/>
      <c r="E82" s="31"/>
      <c r="F82" s="31"/>
      <c r="G82" s="31"/>
      <c r="H82" s="31"/>
      <c r="I82" s="103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1"/>
      <c r="D83" s="31"/>
      <c r="E83" s="31"/>
      <c r="F83" s="31"/>
      <c r="G83" s="31"/>
      <c r="H83" s="31"/>
      <c r="I83" s="103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4" t="s">
        <v>15</v>
      </c>
      <c r="D84" s="31"/>
      <c r="E84" s="31"/>
      <c r="F84" s="31"/>
      <c r="G84" s="31"/>
      <c r="H84" s="31"/>
      <c r="I84" s="103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51" t="str">
        <f>E7</f>
        <v>KLOKOČ, kanalizácia       Precenenie na CÚ  2019/2</v>
      </c>
      <c r="F85" s="252"/>
      <c r="G85" s="252"/>
      <c r="H85" s="252"/>
      <c r="I85" s="103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4" t="s">
        <v>96</v>
      </c>
      <c r="D86" s="31"/>
      <c r="E86" s="31"/>
      <c r="F86" s="31"/>
      <c r="G86" s="31"/>
      <c r="H86" s="31"/>
      <c r="I86" s="103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20" t="str">
        <f>E9</f>
        <v>E. - Zberač ,, AA,,</v>
      </c>
      <c r="F87" s="253"/>
      <c r="G87" s="253"/>
      <c r="H87" s="253"/>
      <c r="I87" s="103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1"/>
      <c r="D88" s="31"/>
      <c r="E88" s="31"/>
      <c r="F88" s="31"/>
      <c r="G88" s="31"/>
      <c r="H88" s="31"/>
      <c r="I88" s="103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4" t="s">
        <v>19</v>
      </c>
      <c r="D89" s="31"/>
      <c r="E89" s="31"/>
      <c r="F89" s="22" t="str">
        <f>F12</f>
        <v>Obec Klokoč</v>
      </c>
      <c r="G89" s="31"/>
      <c r="H89" s="31"/>
      <c r="I89" s="104" t="s">
        <v>21</v>
      </c>
      <c r="J89" s="54" t="str">
        <f>IF(J12="","",J12)</f>
        <v>30. 10. 2019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1"/>
      <c r="D90" s="31"/>
      <c r="E90" s="31"/>
      <c r="F90" s="31"/>
      <c r="G90" s="31"/>
      <c r="H90" s="31"/>
      <c r="I90" s="103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7.95" hidden="1" customHeight="1">
      <c r="A91" s="31"/>
      <c r="B91" s="32"/>
      <c r="C91" s="24" t="s">
        <v>23</v>
      </c>
      <c r="D91" s="31"/>
      <c r="E91" s="31"/>
      <c r="F91" s="22" t="str">
        <f>E15</f>
        <v>Obec Klokoč</v>
      </c>
      <c r="G91" s="31"/>
      <c r="H91" s="31"/>
      <c r="I91" s="104" t="s">
        <v>28</v>
      </c>
      <c r="J91" s="27" t="str">
        <f>E21</f>
        <v>INGPAK - H&amp;K, s..r.o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4" t="s">
        <v>26</v>
      </c>
      <c r="D92" s="31"/>
      <c r="E92" s="31"/>
      <c r="F92" s="22" t="str">
        <f>IF(E18="","",E18)</f>
        <v>Vyplň údaj</v>
      </c>
      <c r="G92" s="31"/>
      <c r="H92" s="31"/>
      <c r="I92" s="104" t="s">
        <v>31</v>
      </c>
      <c r="J92" s="27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103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28" t="s">
        <v>101</v>
      </c>
      <c r="D94" s="98"/>
      <c r="E94" s="98"/>
      <c r="F94" s="98"/>
      <c r="G94" s="98"/>
      <c r="H94" s="98"/>
      <c r="I94" s="129"/>
      <c r="J94" s="130" t="s">
        <v>102</v>
      </c>
      <c r="K94" s="98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103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31" t="s">
        <v>103</v>
      </c>
      <c r="D96" s="31"/>
      <c r="E96" s="31"/>
      <c r="F96" s="31"/>
      <c r="G96" s="31"/>
      <c r="H96" s="31"/>
      <c r="I96" s="103"/>
      <c r="J96" s="70">
        <f>J135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104</v>
      </c>
    </row>
    <row r="97" spans="1:65" s="9" customFormat="1" ht="24.95" hidden="1" customHeight="1">
      <c r="B97" s="132"/>
      <c r="D97" s="133" t="s">
        <v>105</v>
      </c>
      <c r="E97" s="134"/>
      <c r="F97" s="134"/>
      <c r="G97" s="134"/>
      <c r="H97" s="134"/>
      <c r="I97" s="135"/>
      <c r="J97" s="136">
        <f>J136</f>
        <v>0</v>
      </c>
      <c r="L97" s="132"/>
    </row>
    <row r="98" spans="1:65" s="10" customFormat="1" ht="19.899999999999999" hidden="1" customHeight="1">
      <c r="B98" s="137"/>
      <c r="D98" s="138" t="s">
        <v>106</v>
      </c>
      <c r="E98" s="139"/>
      <c r="F98" s="139"/>
      <c r="G98" s="139"/>
      <c r="H98" s="139"/>
      <c r="I98" s="140"/>
      <c r="J98" s="141">
        <f>J137</f>
        <v>0</v>
      </c>
      <c r="L98" s="137"/>
    </row>
    <row r="99" spans="1:65" s="10" customFormat="1" ht="19.899999999999999" hidden="1" customHeight="1">
      <c r="B99" s="137"/>
      <c r="D99" s="138" t="s">
        <v>107</v>
      </c>
      <c r="E99" s="139"/>
      <c r="F99" s="139"/>
      <c r="G99" s="139"/>
      <c r="H99" s="139"/>
      <c r="I99" s="140"/>
      <c r="J99" s="141">
        <f>J175</f>
        <v>0</v>
      </c>
      <c r="L99" s="137"/>
    </row>
    <row r="100" spans="1:65" s="10" customFormat="1" ht="19.899999999999999" hidden="1" customHeight="1">
      <c r="B100" s="137"/>
      <c r="D100" s="138" t="s">
        <v>108</v>
      </c>
      <c r="E100" s="139"/>
      <c r="F100" s="139"/>
      <c r="G100" s="139"/>
      <c r="H100" s="139"/>
      <c r="I100" s="140"/>
      <c r="J100" s="141">
        <f>J181</f>
        <v>0</v>
      </c>
      <c r="L100" s="137"/>
    </row>
    <row r="101" spans="1:65" s="10" customFormat="1" ht="19.899999999999999" hidden="1" customHeight="1">
      <c r="B101" s="137"/>
      <c r="D101" s="138" t="s">
        <v>109</v>
      </c>
      <c r="E101" s="139"/>
      <c r="F101" s="139"/>
      <c r="G101" s="139"/>
      <c r="H101" s="139"/>
      <c r="I101" s="140"/>
      <c r="J101" s="141">
        <f>J187</f>
        <v>0</v>
      </c>
      <c r="L101" s="137"/>
    </row>
    <row r="102" spans="1:65" s="10" customFormat="1" ht="19.899999999999999" hidden="1" customHeight="1">
      <c r="B102" s="137"/>
      <c r="D102" s="138" t="s">
        <v>110</v>
      </c>
      <c r="E102" s="139"/>
      <c r="F102" s="139"/>
      <c r="G102" s="139"/>
      <c r="H102" s="139"/>
      <c r="I102" s="140"/>
      <c r="J102" s="141">
        <f>J209</f>
        <v>0</v>
      </c>
      <c r="L102" s="137"/>
    </row>
    <row r="103" spans="1:65" s="10" customFormat="1" ht="19.899999999999999" hidden="1" customHeight="1">
      <c r="B103" s="137"/>
      <c r="D103" s="138" t="s">
        <v>111</v>
      </c>
      <c r="E103" s="139"/>
      <c r="F103" s="139"/>
      <c r="G103" s="139"/>
      <c r="H103" s="139"/>
      <c r="I103" s="140"/>
      <c r="J103" s="141">
        <f>J216</f>
        <v>0</v>
      </c>
      <c r="L103" s="137"/>
    </row>
    <row r="104" spans="1:65" s="9" customFormat="1" ht="24.95" hidden="1" customHeight="1">
      <c r="B104" s="132"/>
      <c r="D104" s="133" t="s">
        <v>112</v>
      </c>
      <c r="E104" s="134"/>
      <c r="F104" s="134"/>
      <c r="G104" s="134"/>
      <c r="H104" s="134"/>
      <c r="I104" s="135"/>
      <c r="J104" s="136">
        <f>J218</f>
        <v>0</v>
      </c>
      <c r="L104" s="132"/>
    </row>
    <row r="105" spans="1:65" s="10" customFormat="1" ht="19.899999999999999" hidden="1" customHeight="1">
      <c r="B105" s="137"/>
      <c r="D105" s="138" t="s">
        <v>113</v>
      </c>
      <c r="E105" s="139"/>
      <c r="F105" s="139"/>
      <c r="G105" s="139"/>
      <c r="H105" s="139"/>
      <c r="I105" s="140"/>
      <c r="J105" s="141">
        <f>J219</f>
        <v>0</v>
      </c>
      <c r="L105" s="137"/>
    </row>
    <row r="106" spans="1:65" s="2" customFormat="1" ht="21.75" hidden="1" customHeight="1">
      <c r="A106" s="31"/>
      <c r="B106" s="32"/>
      <c r="C106" s="31"/>
      <c r="D106" s="31"/>
      <c r="E106" s="31"/>
      <c r="F106" s="31"/>
      <c r="G106" s="31"/>
      <c r="H106" s="31"/>
      <c r="I106" s="103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6.95" hidden="1" customHeight="1">
      <c r="A107" s="31"/>
      <c r="B107" s="32"/>
      <c r="C107" s="31"/>
      <c r="D107" s="31"/>
      <c r="E107" s="31"/>
      <c r="F107" s="31"/>
      <c r="G107" s="31"/>
      <c r="H107" s="31"/>
      <c r="I107" s="103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29.25" hidden="1" customHeight="1">
      <c r="A108" s="31"/>
      <c r="B108" s="32"/>
      <c r="C108" s="131" t="s">
        <v>114</v>
      </c>
      <c r="D108" s="31"/>
      <c r="E108" s="31"/>
      <c r="F108" s="31"/>
      <c r="G108" s="31"/>
      <c r="H108" s="31"/>
      <c r="I108" s="103"/>
      <c r="J108" s="142">
        <f>ROUND(J109 + J110 + J111 + J112 + J113 + J114,2)</f>
        <v>0</v>
      </c>
      <c r="K108" s="31"/>
      <c r="L108" s="41"/>
      <c r="N108" s="143" t="s">
        <v>40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18" hidden="1" customHeight="1">
      <c r="A109" s="31"/>
      <c r="B109" s="144"/>
      <c r="C109" s="103"/>
      <c r="D109" s="238" t="s">
        <v>115</v>
      </c>
      <c r="E109" s="250"/>
      <c r="F109" s="250"/>
      <c r="G109" s="103"/>
      <c r="H109" s="103"/>
      <c r="I109" s="103"/>
      <c r="J109" s="89">
        <v>0</v>
      </c>
      <c r="K109" s="103"/>
      <c r="L109" s="146"/>
      <c r="M109" s="147"/>
      <c r="N109" s="148" t="s">
        <v>42</v>
      </c>
      <c r="O109" s="147"/>
      <c r="P109" s="147"/>
      <c r="Q109" s="147"/>
      <c r="R109" s="147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9" t="s">
        <v>116</v>
      </c>
      <c r="AZ109" s="147"/>
      <c r="BA109" s="147"/>
      <c r="BB109" s="147"/>
      <c r="BC109" s="147"/>
      <c r="BD109" s="147"/>
      <c r="BE109" s="150">
        <f t="shared" ref="BE109:BE114" si="0">IF(N109="základná",J109,0)</f>
        <v>0</v>
      </c>
      <c r="BF109" s="150">
        <f t="shared" ref="BF109:BF114" si="1">IF(N109="znížená",J109,0)</f>
        <v>0</v>
      </c>
      <c r="BG109" s="150">
        <f t="shared" ref="BG109:BG114" si="2">IF(N109="zákl. prenesená",J109,0)</f>
        <v>0</v>
      </c>
      <c r="BH109" s="150">
        <f t="shared" ref="BH109:BH114" si="3">IF(N109="zníž. prenesená",J109,0)</f>
        <v>0</v>
      </c>
      <c r="BI109" s="150">
        <f t="shared" ref="BI109:BI114" si="4">IF(N109="nulová",J109,0)</f>
        <v>0</v>
      </c>
      <c r="BJ109" s="149" t="s">
        <v>117</v>
      </c>
      <c r="BK109" s="147"/>
      <c r="BL109" s="147"/>
      <c r="BM109" s="147"/>
    </row>
    <row r="110" spans="1:65" s="2" customFormat="1" ht="18" hidden="1" customHeight="1">
      <c r="A110" s="31"/>
      <c r="B110" s="144"/>
      <c r="C110" s="103"/>
      <c r="D110" s="238" t="s">
        <v>118</v>
      </c>
      <c r="E110" s="250"/>
      <c r="F110" s="250"/>
      <c r="G110" s="103"/>
      <c r="H110" s="103"/>
      <c r="I110" s="103"/>
      <c r="J110" s="89">
        <v>0</v>
      </c>
      <c r="K110" s="103"/>
      <c r="L110" s="146"/>
      <c r="M110" s="147"/>
      <c r="N110" s="148" t="s">
        <v>42</v>
      </c>
      <c r="O110" s="147"/>
      <c r="P110" s="147"/>
      <c r="Q110" s="147"/>
      <c r="R110" s="147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116</v>
      </c>
      <c r="AZ110" s="147"/>
      <c r="BA110" s="147"/>
      <c r="BB110" s="147"/>
      <c r="BC110" s="147"/>
      <c r="BD110" s="147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117</v>
      </c>
      <c r="BK110" s="147"/>
      <c r="BL110" s="147"/>
      <c r="BM110" s="147"/>
    </row>
    <row r="111" spans="1:65" s="2" customFormat="1" ht="18" hidden="1" customHeight="1">
      <c r="A111" s="31"/>
      <c r="B111" s="144"/>
      <c r="C111" s="103"/>
      <c r="D111" s="238" t="s">
        <v>119</v>
      </c>
      <c r="E111" s="250"/>
      <c r="F111" s="250"/>
      <c r="G111" s="103"/>
      <c r="H111" s="103"/>
      <c r="I111" s="103"/>
      <c r="J111" s="89">
        <v>0</v>
      </c>
      <c r="K111" s="103"/>
      <c r="L111" s="146"/>
      <c r="M111" s="147"/>
      <c r="N111" s="148" t="s">
        <v>42</v>
      </c>
      <c r="O111" s="147"/>
      <c r="P111" s="147"/>
      <c r="Q111" s="147"/>
      <c r="R111" s="147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9" t="s">
        <v>116</v>
      </c>
      <c r="AZ111" s="147"/>
      <c r="BA111" s="147"/>
      <c r="BB111" s="147"/>
      <c r="BC111" s="147"/>
      <c r="BD111" s="147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117</v>
      </c>
      <c r="BK111" s="147"/>
      <c r="BL111" s="147"/>
      <c r="BM111" s="147"/>
    </row>
    <row r="112" spans="1:65" s="2" customFormat="1" ht="18" hidden="1" customHeight="1">
      <c r="A112" s="31"/>
      <c r="B112" s="144"/>
      <c r="C112" s="103"/>
      <c r="D112" s="238" t="s">
        <v>120</v>
      </c>
      <c r="E112" s="250"/>
      <c r="F112" s="250"/>
      <c r="G112" s="103"/>
      <c r="H112" s="103"/>
      <c r="I112" s="103"/>
      <c r="J112" s="89">
        <v>0</v>
      </c>
      <c r="K112" s="103"/>
      <c r="L112" s="146"/>
      <c r="M112" s="147"/>
      <c r="N112" s="148" t="s">
        <v>42</v>
      </c>
      <c r="O112" s="147"/>
      <c r="P112" s="147"/>
      <c r="Q112" s="147"/>
      <c r="R112" s="147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9" t="s">
        <v>116</v>
      </c>
      <c r="AZ112" s="147"/>
      <c r="BA112" s="147"/>
      <c r="BB112" s="147"/>
      <c r="BC112" s="147"/>
      <c r="BD112" s="147"/>
      <c r="BE112" s="150">
        <f t="shared" si="0"/>
        <v>0</v>
      </c>
      <c r="BF112" s="150">
        <f t="shared" si="1"/>
        <v>0</v>
      </c>
      <c r="BG112" s="150">
        <f t="shared" si="2"/>
        <v>0</v>
      </c>
      <c r="BH112" s="150">
        <f t="shared" si="3"/>
        <v>0</v>
      </c>
      <c r="BI112" s="150">
        <f t="shared" si="4"/>
        <v>0</v>
      </c>
      <c r="BJ112" s="149" t="s">
        <v>117</v>
      </c>
      <c r="BK112" s="147"/>
      <c r="BL112" s="147"/>
      <c r="BM112" s="147"/>
    </row>
    <row r="113" spans="1:65" s="2" customFormat="1" ht="18" hidden="1" customHeight="1">
      <c r="A113" s="31"/>
      <c r="B113" s="144"/>
      <c r="C113" s="103"/>
      <c r="D113" s="238" t="s">
        <v>121</v>
      </c>
      <c r="E113" s="250"/>
      <c r="F113" s="250"/>
      <c r="G113" s="103"/>
      <c r="H113" s="103"/>
      <c r="I113" s="103"/>
      <c r="J113" s="89">
        <v>0</v>
      </c>
      <c r="K113" s="103"/>
      <c r="L113" s="146"/>
      <c r="M113" s="147"/>
      <c r="N113" s="148" t="s">
        <v>42</v>
      </c>
      <c r="O113" s="147"/>
      <c r="P113" s="147"/>
      <c r="Q113" s="147"/>
      <c r="R113" s="147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9" t="s">
        <v>116</v>
      </c>
      <c r="AZ113" s="147"/>
      <c r="BA113" s="147"/>
      <c r="BB113" s="147"/>
      <c r="BC113" s="147"/>
      <c r="BD113" s="147"/>
      <c r="BE113" s="150">
        <f t="shared" si="0"/>
        <v>0</v>
      </c>
      <c r="BF113" s="150">
        <f t="shared" si="1"/>
        <v>0</v>
      </c>
      <c r="BG113" s="150">
        <f t="shared" si="2"/>
        <v>0</v>
      </c>
      <c r="BH113" s="150">
        <f t="shared" si="3"/>
        <v>0</v>
      </c>
      <c r="BI113" s="150">
        <f t="shared" si="4"/>
        <v>0</v>
      </c>
      <c r="BJ113" s="149" t="s">
        <v>117</v>
      </c>
      <c r="BK113" s="147"/>
      <c r="BL113" s="147"/>
      <c r="BM113" s="147"/>
    </row>
    <row r="114" spans="1:65" s="2" customFormat="1" ht="18" hidden="1" customHeight="1">
      <c r="A114" s="31"/>
      <c r="B114" s="144"/>
      <c r="C114" s="103"/>
      <c r="D114" s="145" t="s">
        <v>122</v>
      </c>
      <c r="E114" s="103"/>
      <c r="F114" s="103"/>
      <c r="G114" s="103"/>
      <c r="H114" s="103"/>
      <c r="I114" s="103"/>
      <c r="J114" s="89">
        <f>ROUND(J30*T114,2)</f>
        <v>0</v>
      </c>
      <c r="K114" s="103"/>
      <c r="L114" s="146"/>
      <c r="M114" s="147"/>
      <c r="N114" s="148" t="s">
        <v>42</v>
      </c>
      <c r="O114" s="147"/>
      <c r="P114" s="147"/>
      <c r="Q114" s="147"/>
      <c r="R114" s="147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9" t="s">
        <v>123</v>
      </c>
      <c r="AZ114" s="147"/>
      <c r="BA114" s="147"/>
      <c r="BB114" s="147"/>
      <c r="BC114" s="147"/>
      <c r="BD114" s="147"/>
      <c r="BE114" s="150">
        <f t="shared" si="0"/>
        <v>0</v>
      </c>
      <c r="BF114" s="150">
        <f t="shared" si="1"/>
        <v>0</v>
      </c>
      <c r="BG114" s="150">
        <f t="shared" si="2"/>
        <v>0</v>
      </c>
      <c r="BH114" s="150">
        <f t="shared" si="3"/>
        <v>0</v>
      </c>
      <c r="BI114" s="150">
        <f t="shared" si="4"/>
        <v>0</v>
      </c>
      <c r="BJ114" s="149" t="s">
        <v>117</v>
      </c>
      <c r="BK114" s="147"/>
      <c r="BL114" s="147"/>
      <c r="BM114" s="147"/>
    </row>
    <row r="115" spans="1:65" s="2" customFormat="1" hidden="1">
      <c r="A115" s="31"/>
      <c r="B115" s="32"/>
      <c r="C115" s="31"/>
      <c r="D115" s="31"/>
      <c r="E115" s="31"/>
      <c r="F115" s="31"/>
      <c r="G115" s="31"/>
      <c r="H115" s="31"/>
      <c r="I115" s="103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hidden="1" customHeight="1">
      <c r="A116" s="31"/>
      <c r="B116" s="32"/>
      <c r="C116" s="97" t="s">
        <v>94</v>
      </c>
      <c r="D116" s="98"/>
      <c r="E116" s="98"/>
      <c r="F116" s="98"/>
      <c r="G116" s="98"/>
      <c r="H116" s="98"/>
      <c r="I116" s="129"/>
      <c r="J116" s="99">
        <f>ROUND(J96+J108,2)</f>
        <v>0</v>
      </c>
      <c r="K116" s="98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hidden="1" customHeight="1">
      <c r="A117" s="31"/>
      <c r="B117" s="46"/>
      <c r="C117" s="47"/>
      <c r="D117" s="47"/>
      <c r="E117" s="47"/>
      <c r="F117" s="47"/>
      <c r="G117" s="47"/>
      <c r="H117" s="47"/>
      <c r="I117" s="126"/>
      <c r="J117" s="47"/>
      <c r="K117" s="47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hidden="1"/>
    <row r="119" spans="1:65" hidden="1"/>
    <row r="120" spans="1:65" hidden="1"/>
    <row r="121" spans="1:65" s="2" customFormat="1" ht="6.95" customHeight="1">
      <c r="A121" s="31"/>
      <c r="B121" s="48"/>
      <c r="C121" s="49"/>
      <c r="D121" s="49"/>
      <c r="E121" s="49"/>
      <c r="F121" s="49"/>
      <c r="G121" s="49"/>
      <c r="H121" s="49"/>
      <c r="I121" s="127"/>
      <c r="J121" s="49"/>
      <c r="K121" s="49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4.95" customHeight="1">
      <c r="A122" s="31"/>
      <c r="B122" s="32"/>
      <c r="C122" s="18" t="s">
        <v>124</v>
      </c>
      <c r="D122" s="31"/>
      <c r="E122" s="31"/>
      <c r="F122" s="31"/>
      <c r="G122" s="31"/>
      <c r="H122" s="31"/>
      <c r="I122" s="103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103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12" customHeight="1">
      <c r="A124" s="31"/>
      <c r="B124" s="32"/>
      <c r="C124" s="24" t="s">
        <v>15</v>
      </c>
      <c r="D124" s="31"/>
      <c r="E124" s="31"/>
      <c r="F124" s="31"/>
      <c r="G124" s="31"/>
      <c r="H124" s="31"/>
      <c r="I124" s="103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6.5" customHeight="1">
      <c r="A125" s="31"/>
      <c r="B125" s="32"/>
      <c r="C125" s="31"/>
      <c r="D125" s="31"/>
      <c r="E125" s="251" t="str">
        <f>E7</f>
        <v>KLOKOČ, kanalizácia       Precenenie na CÚ  2019/2</v>
      </c>
      <c r="F125" s="252"/>
      <c r="G125" s="252"/>
      <c r="H125" s="252"/>
      <c r="I125" s="103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4" t="s">
        <v>96</v>
      </c>
      <c r="D126" s="31"/>
      <c r="E126" s="31"/>
      <c r="F126" s="31"/>
      <c r="G126" s="31"/>
      <c r="H126" s="31"/>
      <c r="I126" s="103"/>
      <c r="J126" s="31"/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20" t="str">
        <f>E9</f>
        <v>E. - Zberač ,, AA,,</v>
      </c>
      <c r="F127" s="253"/>
      <c r="G127" s="253"/>
      <c r="H127" s="253"/>
      <c r="I127" s="103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103"/>
      <c r="J128" s="31"/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4" t="s">
        <v>19</v>
      </c>
      <c r="D129" s="31"/>
      <c r="E129" s="31"/>
      <c r="F129" s="22" t="str">
        <f>F12</f>
        <v>Obec Klokoč</v>
      </c>
      <c r="G129" s="31"/>
      <c r="H129" s="31"/>
      <c r="I129" s="104" t="s">
        <v>21</v>
      </c>
      <c r="J129" s="54" t="str">
        <f>IF(J12="","",J12)</f>
        <v>30. 10. 2019</v>
      </c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103"/>
      <c r="J130" s="31"/>
      <c r="K130" s="31"/>
      <c r="L130" s="4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27.95" customHeight="1">
      <c r="A131" s="31"/>
      <c r="B131" s="32"/>
      <c r="C131" s="24" t="s">
        <v>23</v>
      </c>
      <c r="D131" s="31"/>
      <c r="E131" s="31"/>
      <c r="F131" s="22" t="str">
        <f>E15</f>
        <v>Obec Klokoč</v>
      </c>
      <c r="G131" s="31"/>
      <c r="H131" s="31"/>
      <c r="I131" s="104" t="s">
        <v>28</v>
      </c>
      <c r="J131" s="27" t="str">
        <f>E21</f>
        <v>INGPAK - H&amp;K, s..r.o</v>
      </c>
      <c r="K131" s="31"/>
      <c r="L131" s="4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4" t="s">
        <v>26</v>
      </c>
      <c r="D132" s="31"/>
      <c r="E132" s="31"/>
      <c r="F132" s="22" t="str">
        <f>IF(E18="","",E18)</f>
        <v>Vyplň údaj</v>
      </c>
      <c r="G132" s="31"/>
      <c r="H132" s="31"/>
      <c r="I132" s="104" t="s">
        <v>31</v>
      </c>
      <c r="J132" s="27" t="str">
        <f>E24</f>
        <v xml:space="preserve"> </v>
      </c>
      <c r="K132" s="31"/>
      <c r="L132" s="4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1"/>
      <c r="D133" s="31"/>
      <c r="E133" s="31"/>
      <c r="F133" s="31"/>
      <c r="G133" s="31"/>
      <c r="H133" s="31"/>
      <c r="I133" s="103"/>
      <c r="J133" s="31"/>
      <c r="K133" s="31"/>
      <c r="L133" s="4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51"/>
      <c r="B134" s="152"/>
      <c r="C134" s="153" t="s">
        <v>125</v>
      </c>
      <c r="D134" s="154" t="s">
        <v>61</v>
      </c>
      <c r="E134" s="154" t="s">
        <v>57</v>
      </c>
      <c r="F134" s="154" t="s">
        <v>58</v>
      </c>
      <c r="G134" s="154" t="s">
        <v>126</v>
      </c>
      <c r="H134" s="154" t="s">
        <v>127</v>
      </c>
      <c r="I134" s="155" t="s">
        <v>128</v>
      </c>
      <c r="J134" s="156" t="s">
        <v>102</v>
      </c>
      <c r="K134" s="157" t="s">
        <v>129</v>
      </c>
      <c r="L134" s="158"/>
      <c r="M134" s="61" t="s">
        <v>1</v>
      </c>
      <c r="N134" s="62" t="s">
        <v>40</v>
      </c>
      <c r="O134" s="62" t="s">
        <v>130</v>
      </c>
      <c r="P134" s="62" t="s">
        <v>131</v>
      </c>
      <c r="Q134" s="62" t="s">
        <v>132</v>
      </c>
      <c r="R134" s="62" t="s">
        <v>133</v>
      </c>
      <c r="S134" s="62" t="s">
        <v>134</v>
      </c>
      <c r="T134" s="63" t="s">
        <v>135</v>
      </c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</row>
    <row r="135" spans="1:65" s="2" customFormat="1" ht="22.9" customHeight="1">
      <c r="A135" s="31"/>
      <c r="B135" s="32"/>
      <c r="C135" s="68" t="s">
        <v>98</v>
      </c>
      <c r="D135" s="31"/>
      <c r="E135" s="31"/>
      <c r="F135" s="31"/>
      <c r="G135" s="31"/>
      <c r="H135" s="31"/>
      <c r="I135" s="103"/>
      <c r="J135" s="159">
        <f>BK135</f>
        <v>0</v>
      </c>
      <c r="K135" s="31"/>
      <c r="L135" s="32"/>
      <c r="M135" s="64"/>
      <c r="N135" s="55"/>
      <c r="O135" s="65"/>
      <c r="P135" s="160">
        <f>P136+P218</f>
        <v>0</v>
      </c>
      <c r="Q135" s="65"/>
      <c r="R135" s="160">
        <f>R136+R218</f>
        <v>439.88136849000006</v>
      </c>
      <c r="S135" s="65"/>
      <c r="T135" s="161">
        <f>T136+T218</f>
        <v>13.946877000000001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75</v>
      </c>
      <c r="AU135" s="14" t="s">
        <v>104</v>
      </c>
      <c r="BK135" s="162">
        <f>BK136+BK218</f>
        <v>0</v>
      </c>
    </row>
    <row r="136" spans="1:65" s="12" customFormat="1" ht="25.9" customHeight="1">
      <c r="B136" s="163"/>
      <c r="D136" s="164" t="s">
        <v>75</v>
      </c>
      <c r="E136" s="165" t="s">
        <v>136</v>
      </c>
      <c r="F136" s="165" t="s">
        <v>137</v>
      </c>
      <c r="I136" s="166"/>
      <c r="J136" s="167">
        <f>BK136</f>
        <v>0</v>
      </c>
      <c r="L136" s="163"/>
      <c r="M136" s="168"/>
      <c r="N136" s="169"/>
      <c r="O136" s="169"/>
      <c r="P136" s="170">
        <f>P137+P175+P181+P187+P209+P216</f>
        <v>0</v>
      </c>
      <c r="Q136" s="169"/>
      <c r="R136" s="170">
        <f>R137+R175+R181+R187+R209+R216</f>
        <v>436.38292849000004</v>
      </c>
      <c r="S136" s="169"/>
      <c r="T136" s="171">
        <f>T137+T175+T181+T187+T209+T216</f>
        <v>13.946877000000001</v>
      </c>
      <c r="AR136" s="164" t="s">
        <v>84</v>
      </c>
      <c r="AT136" s="172" t="s">
        <v>75</v>
      </c>
      <c r="AU136" s="172" t="s">
        <v>76</v>
      </c>
      <c r="AY136" s="164" t="s">
        <v>138</v>
      </c>
      <c r="BK136" s="173">
        <f>BK137+BK175+BK181+BK187+BK209+BK216</f>
        <v>0</v>
      </c>
    </row>
    <row r="137" spans="1:65" s="12" customFormat="1" ht="22.9" customHeight="1">
      <c r="B137" s="163"/>
      <c r="D137" s="164" t="s">
        <v>75</v>
      </c>
      <c r="E137" s="174" t="s">
        <v>84</v>
      </c>
      <c r="F137" s="174" t="s">
        <v>139</v>
      </c>
      <c r="I137" s="166"/>
      <c r="J137" s="175">
        <f>BK137</f>
        <v>0</v>
      </c>
      <c r="L137" s="163"/>
      <c r="M137" s="168"/>
      <c r="N137" s="169"/>
      <c r="O137" s="169"/>
      <c r="P137" s="170">
        <f>SUM(P138:P174)</f>
        <v>0</v>
      </c>
      <c r="Q137" s="169"/>
      <c r="R137" s="170">
        <f>SUM(R138:R174)</f>
        <v>296.30073605000001</v>
      </c>
      <c r="S137" s="169"/>
      <c r="T137" s="171">
        <f>SUM(T138:T174)</f>
        <v>13.946877000000001</v>
      </c>
      <c r="AR137" s="164" t="s">
        <v>84</v>
      </c>
      <c r="AT137" s="172" t="s">
        <v>75</v>
      </c>
      <c r="AU137" s="172" t="s">
        <v>84</v>
      </c>
      <c r="AY137" s="164" t="s">
        <v>138</v>
      </c>
      <c r="BK137" s="173">
        <f>SUM(BK138:BK174)</f>
        <v>0</v>
      </c>
    </row>
    <row r="138" spans="1:65" s="2" customFormat="1" ht="24" customHeight="1">
      <c r="A138" s="31"/>
      <c r="B138" s="144"/>
      <c r="C138" s="176" t="s">
        <v>84</v>
      </c>
      <c r="D138" s="176" t="s">
        <v>140</v>
      </c>
      <c r="E138" s="177" t="s">
        <v>141</v>
      </c>
      <c r="F138" s="178" t="s">
        <v>142</v>
      </c>
      <c r="G138" s="179" t="s">
        <v>143</v>
      </c>
      <c r="H138" s="180">
        <v>20.600999999999999</v>
      </c>
      <c r="I138" s="181"/>
      <c r="J138" s="182">
        <f t="shared" ref="J138:J174" si="5">ROUND(I138*H138,2)</f>
        <v>0</v>
      </c>
      <c r="K138" s="183"/>
      <c r="L138" s="32"/>
      <c r="M138" s="184" t="s">
        <v>1</v>
      </c>
      <c r="N138" s="185" t="s">
        <v>42</v>
      </c>
      <c r="O138" s="57"/>
      <c r="P138" s="186">
        <f t="shared" ref="P138:P174" si="6">O138*H138</f>
        <v>0</v>
      </c>
      <c r="Q138" s="186">
        <v>0</v>
      </c>
      <c r="R138" s="186">
        <f t="shared" ref="R138:R174" si="7">Q138*H138</f>
        <v>0</v>
      </c>
      <c r="S138" s="186">
        <v>9.8000000000000004E-2</v>
      </c>
      <c r="T138" s="187">
        <f t="shared" ref="T138:T174" si="8">S138*H138</f>
        <v>2.0188980000000001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88" t="s">
        <v>144</v>
      </c>
      <c r="AT138" s="188" t="s">
        <v>140</v>
      </c>
      <c r="AU138" s="188" t="s">
        <v>117</v>
      </c>
      <c r="AY138" s="14" t="s">
        <v>138</v>
      </c>
      <c r="BE138" s="93">
        <f t="shared" ref="BE138:BE174" si="9">IF(N138="základná",J138,0)</f>
        <v>0</v>
      </c>
      <c r="BF138" s="93">
        <f t="shared" ref="BF138:BF174" si="10">IF(N138="znížená",J138,0)</f>
        <v>0</v>
      </c>
      <c r="BG138" s="93">
        <f t="shared" ref="BG138:BG174" si="11">IF(N138="zákl. prenesená",J138,0)</f>
        <v>0</v>
      </c>
      <c r="BH138" s="93">
        <f t="shared" ref="BH138:BH174" si="12">IF(N138="zníž. prenesená",J138,0)</f>
        <v>0</v>
      </c>
      <c r="BI138" s="93">
        <f t="shared" ref="BI138:BI174" si="13">IF(N138="nulová",J138,0)</f>
        <v>0</v>
      </c>
      <c r="BJ138" s="14" t="s">
        <v>117</v>
      </c>
      <c r="BK138" s="93">
        <f t="shared" ref="BK138:BK174" si="14">ROUND(I138*H138,2)</f>
        <v>0</v>
      </c>
      <c r="BL138" s="14" t="s">
        <v>144</v>
      </c>
      <c r="BM138" s="188" t="s">
        <v>145</v>
      </c>
    </row>
    <row r="139" spans="1:65" s="2" customFormat="1" ht="24" customHeight="1">
      <c r="A139" s="31"/>
      <c r="B139" s="144"/>
      <c r="C139" s="176" t="s">
        <v>117</v>
      </c>
      <c r="D139" s="176" t="s">
        <v>140</v>
      </c>
      <c r="E139" s="177" t="s">
        <v>146</v>
      </c>
      <c r="F139" s="178" t="s">
        <v>147</v>
      </c>
      <c r="G139" s="179" t="s">
        <v>143</v>
      </c>
      <c r="H139" s="180">
        <v>20.600999999999999</v>
      </c>
      <c r="I139" s="181"/>
      <c r="J139" s="182">
        <f t="shared" si="5"/>
        <v>0</v>
      </c>
      <c r="K139" s="183"/>
      <c r="L139" s="32"/>
      <c r="M139" s="184" t="s">
        <v>1</v>
      </c>
      <c r="N139" s="185" t="s">
        <v>42</v>
      </c>
      <c r="O139" s="57"/>
      <c r="P139" s="186">
        <f t="shared" si="6"/>
        <v>0</v>
      </c>
      <c r="Q139" s="186">
        <v>0</v>
      </c>
      <c r="R139" s="186">
        <f t="shared" si="7"/>
        <v>0</v>
      </c>
      <c r="S139" s="186">
        <v>0.22500000000000001</v>
      </c>
      <c r="T139" s="187">
        <f t="shared" si="8"/>
        <v>4.6352250000000002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88" t="s">
        <v>144</v>
      </c>
      <c r="AT139" s="188" t="s">
        <v>140</v>
      </c>
      <c r="AU139" s="188" t="s">
        <v>117</v>
      </c>
      <c r="AY139" s="14" t="s">
        <v>138</v>
      </c>
      <c r="BE139" s="93">
        <f t="shared" si="9"/>
        <v>0</v>
      </c>
      <c r="BF139" s="93">
        <f t="shared" si="10"/>
        <v>0</v>
      </c>
      <c r="BG139" s="93">
        <f t="shared" si="11"/>
        <v>0</v>
      </c>
      <c r="BH139" s="93">
        <f t="shared" si="12"/>
        <v>0</v>
      </c>
      <c r="BI139" s="93">
        <f t="shared" si="13"/>
        <v>0</v>
      </c>
      <c r="BJ139" s="14" t="s">
        <v>117</v>
      </c>
      <c r="BK139" s="93">
        <f t="shared" si="14"/>
        <v>0</v>
      </c>
      <c r="BL139" s="14" t="s">
        <v>144</v>
      </c>
      <c r="BM139" s="188" t="s">
        <v>148</v>
      </c>
    </row>
    <row r="140" spans="1:65" s="2" customFormat="1" ht="24" customHeight="1">
      <c r="A140" s="31"/>
      <c r="B140" s="144"/>
      <c r="C140" s="176" t="s">
        <v>149</v>
      </c>
      <c r="D140" s="176" t="s">
        <v>140</v>
      </c>
      <c r="E140" s="177" t="s">
        <v>150</v>
      </c>
      <c r="F140" s="178" t="s">
        <v>151</v>
      </c>
      <c r="G140" s="179" t="s">
        <v>143</v>
      </c>
      <c r="H140" s="180">
        <v>20.600999999999999</v>
      </c>
      <c r="I140" s="181"/>
      <c r="J140" s="182">
        <f t="shared" si="5"/>
        <v>0</v>
      </c>
      <c r="K140" s="183"/>
      <c r="L140" s="32"/>
      <c r="M140" s="184" t="s">
        <v>1</v>
      </c>
      <c r="N140" s="185" t="s">
        <v>42</v>
      </c>
      <c r="O140" s="57"/>
      <c r="P140" s="186">
        <f t="shared" si="6"/>
        <v>0</v>
      </c>
      <c r="Q140" s="186">
        <v>0</v>
      </c>
      <c r="R140" s="186">
        <f t="shared" si="7"/>
        <v>0</v>
      </c>
      <c r="S140" s="186">
        <v>3.7999999999999999E-2</v>
      </c>
      <c r="T140" s="187">
        <f t="shared" si="8"/>
        <v>0.78283799999999992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88" t="s">
        <v>144</v>
      </c>
      <c r="AT140" s="188" t="s">
        <v>140</v>
      </c>
      <c r="AU140" s="188" t="s">
        <v>117</v>
      </c>
      <c r="AY140" s="14" t="s">
        <v>138</v>
      </c>
      <c r="BE140" s="93">
        <f t="shared" si="9"/>
        <v>0</v>
      </c>
      <c r="BF140" s="93">
        <f t="shared" si="10"/>
        <v>0</v>
      </c>
      <c r="BG140" s="93">
        <f t="shared" si="11"/>
        <v>0</v>
      </c>
      <c r="BH140" s="93">
        <f t="shared" si="12"/>
        <v>0</v>
      </c>
      <c r="BI140" s="93">
        <f t="shared" si="13"/>
        <v>0</v>
      </c>
      <c r="BJ140" s="14" t="s">
        <v>117</v>
      </c>
      <c r="BK140" s="93">
        <f t="shared" si="14"/>
        <v>0</v>
      </c>
      <c r="BL140" s="14" t="s">
        <v>144</v>
      </c>
      <c r="BM140" s="188" t="s">
        <v>152</v>
      </c>
    </row>
    <row r="141" spans="1:65" s="2" customFormat="1" ht="24" customHeight="1">
      <c r="A141" s="31"/>
      <c r="B141" s="144"/>
      <c r="C141" s="176" t="s">
        <v>144</v>
      </c>
      <c r="D141" s="176" t="s">
        <v>140</v>
      </c>
      <c r="E141" s="177" t="s">
        <v>153</v>
      </c>
      <c r="F141" s="178" t="s">
        <v>154</v>
      </c>
      <c r="G141" s="179" t="s">
        <v>143</v>
      </c>
      <c r="H141" s="180">
        <v>20.600999999999999</v>
      </c>
      <c r="I141" s="181"/>
      <c r="J141" s="182">
        <f t="shared" si="5"/>
        <v>0</v>
      </c>
      <c r="K141" s="183"/>
      <c r="L141" s="32"/>
      <c r="M141" s="184" t="s">
        <v>1</v>
      </c>
      <c r="N141" s="185" t="s">
        <v>42</v>
      </c>
      <c r="O141" s="57"/>
      <c r="P141" s="186">
        <f t="shared" si="6"/>
        <v>0</v>
      </c>
      <c r="Q141" s="186">
        <v>0</v>
      </c>
      <c r="R141" s="186">
        <f t="shared" si="7"/>
        <v>0</v>
      </c>
      <c r="S141" s="186">
        <v>0.316</v>
      </c>
      <c r="T141" s="187">
        <f t="shared" si="8"/>
        <v>6.5099159999999996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8" t="s">
        <v>144</v>
      </c>
      <c r="AT141" s="188" t="s">
        <v>140</v>
      </c>
      <c r="AU141" s="188" t="s">
        <v>117</v>
      </c>
      <c r="AY141" s="14" t="s">
        <v>138</v>
      </c>
      <c r="BE141" s="93">
        <f t="shared" si="9"/>
        <v>0</v>
      </c>
      <c r="BF141" s="93">
        <f t="shared" si="10"/>
        <v>0</v>
      </c>
      <c r="BG141" s="93">
        <f t="shared" si="11"/>
        <v>0</v>
      </c>
      <c r="BH141" s="93">
        <f t="shared" si="12"/>
        <v>0</v>
      </c>
      <c r="BI141" s="93">
        <f t="shared" si="13"/>
        <v>0</v>
      </c>
      <c r="BJ141" s="14" t="s">
        <v>117</v>
      </c>
      <c r="BK141" s="93">
        <f t="shared" si="14"/>
        <v>0</v>
      </c>
      <c r="BL141" s="14" t="s">
        <v>144</v>
      </c>
      <c r="BM141" s="188" t="s">
        <v>155</v>
      </c>
    </row>
    <row r="142" spans="1:65" s="2" customFormat="1" ht="16.5" customHeight="1">
      <c r="A142" s="31"/>
      <c r="B142" s="144"/>
      <c r="C142" s="176" t="s">
        <v>156</v>
      </c>
      <c r="D142" s="176" t="s">
        <v>140</v>
      </c>
      <c r="E142" s="177" t="s">
        <v>157</v>
      </c>
      <c r="F142" s="178" t="s">
        <v>158</v>
      </c>
      <c r="G142" s="179" t="s">
        <v>159</v>
      </c>
      <c r="H142" s="180">
        <v>2.7</v>
      </c>
      <c r="I142" s="181"/>
      <c r="J142" s="182">
        <f t="shared" si="5"/>
        <v>0</v>
      </c>
      <c r="K142" s="183"/>
      <c r="L142" s="32"/>
      <c r="M142" s="184" t="s">
        <v>1</v>
      </c>
      <c r="N142" s="185" t="s">
        <v>42</v>
      </c>
      <c r="O142" s="57"/>
      <c r="P142" s="186">
        <f t="shared" si="6"/>
        <v>0</v>
      </c>
      <c r="Q142" s="186">
        <v>1.0710000000000001E-2</v>
      </c>
      <c r="R142" s="186">
        <f t="shared" si="7"/>
        <v>2.8917000000000005E-2</v>
      </c>
      <c r="S142" s="186">
        <v>0</v>
      </c>
      <c r="T142" s="187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8" t="s">
        <v>144</v>
      </c>
      <c r="AT142" s="188" t="s">
        <v>140</v>
      </c>
      <c r="AU142" s="188" t="s">
        <v>117</v>
      </c>
      <c r="AY142" s="14" t="s">
        <v>138</v>
      </c>
      <c r="BE142" s="93">
        <f t="shared" si="9"/>
        <v>0</v>
      </c>
      <c r="BF142" s="93">
        <f t="shared" si="10"/>
        <v>0</v>
      </c>
      <c r="BG142" s="93">
        <f t="shared" si="11"/>
        <v>0</v>
      </c>
      <c r="BH142" s="93">
        <f t="shared" si="12"/>
        <v>0</v>
      </c>
      <c r="BI142" s="93">
        <f t="shared" si="13"/>
        <v>0</v>
      </c>
      <c r="BJ142" s="14" t="s">
        <v>117</v>
      </c>
      <c r="BK142" s="93">
        <f t="shared" si="14"/>
        <v>0</v>
      </c>
      <c r="BL142" s="14" t="s">
        <v>144</v>
      </c>
      <c r="BM142" s="188" t="s">
        <v>117</v>
      </c>
    </row>
    <row r="143" spans="1:65" s="2" customFormat="1" ht="16.5" customHeight="1">
      <c r="A143" s="31"/>
      <c r="B143" s="144"/>
      <c r="C143" s="176" t="s">
        <v>160</v>
      </c>
      <c r="D143" s="176" t="s">
        <v>140</v>
      </c>
      <c r="E143" s="177" t="s">
        <v>161</v>
      </c>
      <c r="F143" s="178" t="s">
        <v>162</v>
      </c>
      <c r="G143" s="179" t="s">
        <v>159</v>
      </c>
      <c r="H143" s="180">
        <v>0.9</v>
      </c>
      <c r="I143" s="181"/>
      <c r="J143" s="182">
        <f t="shared" si="5"/>
        <v>0</v>
      </c>
      <c r="K143" s="183"/>
      <c r="L143" s="32"/>
      <c r="M143" s="184" t="s">
        <v>1</v>
      </c>
      <c r="N143" s="185" t="s">
        <v>42</v>
      </c>
      <c r="O143" s="57"/>
      <c r="P143" s="186">
        <f t="shared" si="6"/>
        <v>0</v>
      </c>
      <c r="Q143" s="186">
        <v>1.2710000000000001E-2</v>
      </c>
      <c r="R143" s="186">
        <f t="shared" si="7"/>
        <v>1.1439000000000001E-2</v>
      </c>
      <c r="S143" s="186">
        <v>0</v>
      </c>
      <c r="T143" s="187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88" t="s">
        <v>144</v>
      </c>
      <c r="AT143" s="188" t="s">
        <v>140</v>
      </c>
      <c r="AU143" s="188" t="s">
        <v>117</v>
      </c>
      <c r="AY143" s="14" t="s">
        <v>138</v>
      </c>
      <c r="BE143" s="93">
        <f t="shared" si="9"/>
        <v>0</v>
      </c>
      <c r="BF143" s="93">
        <f t="shared" si="10"/>
        <v>0</v>
      </c>
      <c r="BG143" s="93">
        <f t="shared" si="11"/>
        <v>0</v>
      </c>
      <c r="BH143" s="93">
        <f t="shared" si="12"/>
        <v>0</v>
      </c>
      <c r="BI143" s="93">
        <f t="shared" si="13"/>
        <v>0</v>
      </c>
      <c r="BJ143" s="14" t="s">
        <v>117</v>
      </c>
      <c r="BK143" s="93">
        <f t="shared" si="14"/>
        <v>0</v>
      </c>
      <c r="BL143" s="14" t="s">
        <v>144</v>
      </c>
      <c r="BM143" s="188" t="s">
        <v>144</v>
      </c>
    </row>
    <row r="144" spans="1:65" s="2" customFormat="1" ht="16.5" customHeight="1">
      <c r="A144" s="31"/>
      <c r="B144" s="144"/>
      <c r="C144" s="176" t="s">
        <v>163</v>
      </c>
      <c r="D144" s="176" t="s">
        <v>140</v>
      </c>
      <c r="E144" s="177" t="s">
        <v>164</v>
      </c>
      <c r="F144" s="178" t="s">
        <v>165</v>
      </c>
      <c r="G144" s="179" t="s">
        <v>159</v>
      </c>
      <c r="H144" s="180">
        <v>3.9</v>
      </c>
      <c r="I144" s="181"/>
      <c r="J144" s="182">
        <f t="shared" si="5"/>
        <v>0</v>
      </c>
      <c r="K144" s="183"/>
      <c r="L144" s="32"/>
      <c r="M144" s="184" t="s">
        <v>1</v>
      </c>
      <c r="N144" s="185" t="s">
        <v>42</v>
      </c>
      <c r="O144" s="57"/>
      <c r="P144" s="186">
        <f t="shared" si="6"/>
        <v>0</v>
      </c>
      <c r="Q144" s="186">
        <v>5.9540000000000003E-2</v>
      </c>
      <c r="R144" s="186">
        <f t="shared" si="7"/>
        <v>0.232206</v>
      </c>
      <c r="S144" s="186">
        <v>0</v>
      </c>
      <c r="T144" s="187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8" t="s">
        <v>144</v>
      </c>
      <c r="AT144" s="188" t="s">
        <v>140</v>
      </c>
      <c r="AU144" s="188" t="s">
        <v>117</v>
      </c>
      <c r="AY144" s="14" t="s">
        <v>138</v>
      </c>
      <c r="BE144" s="93">
        <f t="shared" si="9"/>
        <v>0</v>
      </c>
      <c r="BF144" s="93">
        <f t="shared" si="10"/>
        <v>0</v>
      </c>
      <c r="BG144" s="93">
        <f t="shared" si="11"/>
        <v>0</v>
      </c>
      <c r="BH144" s="93">
        <f t="shared" si="12"/>
        <v>0</v>
      </c>
      <c r="BI144" s="93">
        <f t="shared" si="13"/>
        <v>0</v>
      </c>
      <c r="BJ144" s="14" t="s">
        <v>117</v>
      </c>
      <c r="BK144" s="93">
        <f t="shared" si="14"/>
        <v>0</v>
      </c>
      <c r="BL144" s="14" t="s">
        <v>144</v>
      </c>
      <c r="BM144" s="188" t="s">
        <v>160</v>
      </c>
    </row>
    <row r="145" spans="1:65" s="2" customFormat="1" ht="24" customHeight="1">
      <c r="A145" s="31"/>
      <c r="B145" s="144"/>
      <c r="C145" s="176" t="s">
        <v>166</v>
      </c>
      <c r="D145" s="176" t="s">
        <v>140</v>
      </c>
      <c r="E145" s="177" t="s">
        <v>167</v>
      </c>
      <c r="F145" s="178" t="s">
        <v>168</v>
      </c>
      <c r="G145" s="179" t="s">
        <v>169</v>
      </c>
      <c r="H145" s="180">
        <v>9.24</v>
      </c>
      <c r="I145" s="181"/>
      <c r="J145" s="182">
        <f t="shared" si="5"/>
        <v>0</v>
      </c>
      <c r="K145" s="183"/>
      <c r="L145" s="32"/>
      <c r="M145" s="184" t="s">
        <v>1</v>
      </c>
      <c r="N145" s="185" t="s">
        <v>42</v>
      </c>
      <c r="O145" s="57"/>
      <c r="P145" s="186">
        <f t="shared" si="6"/>
        <v>0</v>
      </c>
      <c r="Q145" s="186">
        <v>0</v>
      </c>
      <c r="R145" s="186">
        <f t="shared" si="7"/>
        <v>0</v>
      </c>
      <c r="S145" s="186">
        <v>0</v>
      </c>
      <c r="T145" s="187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88" t="s">
        <v>144</v>
      </c>
      <c r="AT145" s="188" t="s">
        <v>140</v>
      </c>
      <c r="AU145" s="188" t="s">
        <v>117</v>
      </c>
      <c r="AY145" s="14" t="s">
        <v>138</v>
      </c>
      <c r="BE145" s="93">
        <f t="shared" si="9"/>
        <v>0</v>
      </c>
      <c r="BF145" s="93">
        <f t="shared" si="10"/>
        <v>0</v>
      </c>
      <c r="BG145" s="93">
        <f t="shared" si="11"/>
        <v>0</v>
      </c>
      <c r="BH145" s="93">
        <f t="shared" si="12"/>
        <v>0</v>
      </c>
      <c r="BI145" s="93">
        <f t="shared" si="13"/>
        <v>0</v>
      </c>
      <c r="BJ145" s="14" t="s">
        <v>117</v>
      </c>
      <c r="BK145" s="93">
        <f t="shared" si="14"/>
        <v>0</v>
      </c>
      <c r="BL145" s="14" t="s">
        <v>144</v>
      </c>
      <c r="BM145" s="188" t="s">
        <v>166</v>
      </c>
    </row>
    <row r="146" spans="1:65" s="2" customFormat="1" ht="24" customHeight="1">
      <c r="A146" s="31"/>
      <c r="B146" s="144"/>
      <c r="C146" s="176" t="s">
        <v>170</v>
      </c>
      <c r="D146" s="176" t="s">
        <v>140</v>
      </c>
      <c r="E146" s="177" t="s">
        <v>171</v>
      </c>
      <c r="F146" s="178" t="s">
        <v>172</v>
      </c>
      <c r="G146" s="179" t="s">
        <v>169</v>
      </c>
      <c r="H146" s="180">
        <v>170.5</v>
      </c>
      <c r="I146" s="181"/>
      <c r="J146" s="182">
        <f t="shared" si="5"/>
        <v>0</v>
      </c>
      <c r="K146" s="183"/>
      <c r="L146" s="32"/>
      <c r="M146" s="184" t="s">
        <v>1</v>
      </c>
      <c r="N146" s="185" t="s">
        <v>42</v>
      </c>
      <c r="O146" s="57"/>
      <c r="P146" s="186">
        <f t="shared" si="6"/>
        <v>0</v>
      </c>
      <c r="Q146" s="186">
        <v>0</v>
      </c>
      <c r="R146" s="186">
        <f t="shared" si="7"/>
        <v>0</v>
      </c>
      <c r="S146" s="186">
        <v>0</v>
      </c>
      <c r="T146" s="187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88" t="s">
        <v>144</v>
      </c>
      <c r="AT146" s="188" t="s">
        <v>140</v>
      </c>
      <c r="AU146" s="188" t="s">
        <v>117</v>
      </c>
      <c r="AY146" s="14" t="s">
        <v>138</v>
      </c>
      <c r="BE146" s="93">
        <f t="shared" si="9"/>
        <v>0</v>
      </c>
      <c r="BF146" s="93">
        <f t="shared" si="10"/>
        <v>0</v>
      </c>
      <c r="BG146" s="93">
        <f t="shared" si="11"/>
        <v>0</v>
      </c>
      <c r="BH146" s="93">
        <f t="shared" si="12"/>
        <v>0</v>
      </c>
      <c r="BI146" s="93">
        <f t="shared" si="13"/>
        <v>0</v>
      </c>
      <c r="BJ146" s="14" t="s">
        <v>117</v>
      </c>
      <c r="BK146" s="93">
        <f t="shared" si="14"/>
        <v>0</v>
      </c>
      <c r="BL146" s="14" t="s">
        <v>144</v>
      </c>
      <c r="BM146" s="188" t="s">
        <v>173</v>
      </c>
    </row>
    <row r="147" spans="1:65" s="2" customFormat="1" ht="24" customHeight="1">
      <c r="A147" s="31"/>
      <c r="B147" s="144"/>
      <c r="C147" s="176" t="s">
        <v>173</v>
      </c>
      <c r="D147" s="176" t="s">
        <v>140</v>
      </c>
      <c r="E147" s="177" t="s">
        <v>174</v>
      </c>
      <c r="F147" s="178" t="s">
        <v>175</v>
      </c>
      <c r="G147" s="179" t="s">
        <v>169</v>
      </c>
      <c r="H147" s="180">
        <v>12.856999999999999</v>
      </c>
      <c r="I147" s="181"/>
      <c r="J147" s="182">
        <f t="shared" si="5"/>
        <v>0</v>
      </c>
      <c r="K147" s="183"/>
      <c r="L147" s="32"/>
      <c r="M147" s="184" t="s">
        <v>1</v>
      </c>
      <c r="N147" s="185" t="s">
        <v>42</v>
      </c>
      <c r="O147" s="57"/>
      <c r="P147" s="186">
        <f t="shared" si="6"/>
        <v>0</v>
      </c>
      <c r="Q147" s="186">
        <v>0</v>
      </c>
      <c r="R147" s="186">
        <f t="shared" si="7"/>
        <v>0</v>
      </c>
      <c r="S147" s="186">
        <v>0</v>
      </c>
      <c r="T147" s="187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88" t="s">
        <v>144</v>
      </c>
      <c r="AT147" s="188" t="s">
        <v>140</v>
      </c>
      <c r="AU147" s="188" t="s">
        <v>117</v>
      </c>
      <c r="AY147" s="14" t="s">
        <v>138</v>
      </c>
      <c r="BE147" s="93">
        <f t="shared" si="9"/>
        <v>0</v>
      </c>
      <c r="BF147" s="93">
        <f t="shared" si="10"/>
        <v>0</v>
      </c>
      <c r="BG147" s="93">
        <f t="shared" si="11"/>
        <v>0</v>
      </c>
      <c r="BH147" s="93">
        <f t="shared" si="12"/>
        <v>0</v>
      </c>
      <c r="BI147" s="93">
        <f t="shared" si="13"/>
        <v>0</v>
      </c>
      <c r="BJ147" s="14" t="s">
        <v>117</v>
      </c>
      <c r="BK147" s="93">
        <f t="shared" si="14"/>
        <v>0</v>
      </c>
      <c r="BL147" s="14" t="s">
        <v>144</v>
      </c>
      <c r="BM147" s="188" t="s">
        <v>176</v>
      </c>
    </row>
    <row r="148" spans="1:65" s="2" customFormat="1" ht="24" customHeight="1">
      <c r="A148" s="31"/>
      <c r="B148" s="144"/>
      <c r="C148" s="176" t="s">
        <v>177</v>
      </c>
      <c r="D148" s="176" t="s">
        <v>140</v>
      </c>
      <c r="E148" s="177" t="s">
        <v>178</v>
      </c>
      <c r="F148" s="178" t="s">
        <v>179</v>
      </c>
      <c r="G148" s="179" t="s">
        <v>169</v>
      </c>
      <c r="H148" s="180">
        <v>12.856999999999999</v>
      </c>
      <c r="I148" s="181"/>
      <c r="J148" s="182">
        <f t="shared" si="5"/>
        <v>0</v>
      </c>
      <c r="K148" s="183"/>
      <c r="L148" s="32"/>
      <c r="M148" s="184" t="s">
        <v>1</v>
      </c>
      <c r="N148" s="185" t="s">
        <v>42</v>
      </c>
      <c r="O148" s="57"/>
      <c r="P148" s="186">
        <f t="shared" si="6"/>
        <v>0</v>
      </c>
      <c r="Q148" s="186">
        <v>0</v>
      </c>
      <c r="R148" s="186">
        <f t="shared" si="7"/>
        <v>0</v>
      </c>
      <c r="S148" s="186">
        <v>0</v>
      </c>
      <c r="T148" s="187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88" t="s">
        <v>144</v>
      </c>
      <c r="AT148" s="188" t="s">
        <v>140</v>
      </c>
      <c r="AU148" s="188" t="s">
        <v>117</v>
      </c>
      <c r="AY148" s="14" t="s">
        <v>138</v>
      </c>
      <c r="BE148" s="93">
        <f t="shared" si="9"/>
        <v>0</v>
      </c>
      <c r="BF148" s="93">
        <f t="shared" si="10"/>
        <v>0</v>
      </c>
      <c r="BG148" s="93">
        <f t="shared" si="11"/>
        <v>0</v>
      </c>
      <c r="BH148" s="93">
        <f t="shared" si="12"/>
        <v>0</v>
      </c>
      <c r="BI148" s="93">
        <f t="shared" si="13"/>
        <v>0</v>
      </c>
      <c r="BJ148" s="14" t="s">
        <v>117</v>
      </c>
      <c r="BK148" s="93">
        <f t="shared" si="14"/>
        <v>0</v>
      </c>
      <c r="BL148" s="14" t="s">
        <v>144</v>
      </c>
      <c r="BM148" s="188" t="s">
        <v>180</v>
      </c>
    </row>
    <row r="149" spans="1:65" s="2" customFormat="1" ht="16.5" customHeight="1">
      <c r="A149" s="31"/>
      <c r="B149" s="144"/>
      <c r="C149" s="176" t="s">
        <v>176</v>
      </c>
      <c r="D149" s="176" t="s">
        <v>140</v>
      </c>
      <c r="E149" s="177" t="s">
        <v>181</v>
      </c>
      <c r="F149" s="178" t="s">
        <v>182</v>
      </c>
      <c r="G149" s="179" t="s">
        <v>169</v>
      </c>
      <c r="H149" s="180">
        <v>9</v>
      </c>
      <c r="I149" s="181"/>
      <c r="J149" s="182">
        <f t="shared" si="5"/>
        <v>0</v>
      </c>
      <c r="K149" s="183"/>
      <c r="L149" s="32"/>
      <c r="M149" s="184" t="s">
        <v>1</v>
      </c>
      <c r="N149" s="185" t="s">
        <v>42</v>
      </c>
      <c r="O149" s="57"/>
      <c r="P149" s="186">
        <f t="shared" si="6"/>
        <v>0</v>
      </c>
      <c r="Q149" s="186">
        <v>0</v>
      </c>
      <c r="R149" s="186">
        <f t="shared" si="7"/>
        <v>0</v>
      </c>
      <c r="S149" s="186">
        <v>0</v>
      </c>
      <c r="T149" s="187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88" t="s">
        <v>144</v>
      </c>
      <c r="AT149" s="188" t="s">
        <v>140</v>
      </c>
      <c r="AU149" s="188" t="s">
        <v>117</v>
      </c>
      <c r="AY149" s="14" t="s">
        <v>138</v>
      </c>
      <c r="BE149" s="93">
        <f t="shared" si="9"/>
        <v>0</v>
      </c>
      <c r="BF149" s="93">
        <f t="shared" si="10"/>
        <v>0</v>
      </c>
      <c r="BG149" s="93">
        <f t="shared" si="11"/>
        <v>0</v>
      </c>
      <c r="BH149" s="93">
        <f t="shared" si="12"/>
        <v>0</v>
      </c>
      <c r="BI149" s="93">
        <f t="shared" si="13"/>
        <v>0</v>
      </c>
      <c r="BJ149" s="14" t="s">
        <v>117</v>
      </c>
      <c r="BK149" s="93">
        <f t="shared" si="14"/>
        <v>0</v>
      </c>
      <c r="BL149" s="14" t="s">
        <v>144</v>
      </c>
      <c r="BM149" s="188" t="s">
        <v>183</v>
      </c>
    </row>
    <row r="150" spans="1:65" s="2" customFormat="1" ht="24" customHeight="1">
      <c r="A150" s="31"/>
      <c r="B150" s="144"/>
      <c r="C150" s="176" t="s">
        <v>184</v>
      </c>
      <c r="D150" s="176" t="s">
        <v>140</v>
      </c>
      <c r="E150" s="177" t="s">
        <v>185</v>
      </c>
      <c r="F150" s="178" t="s">
        <v>186</v>
      </c>
      <c r="G150" s="179" t="s">
        <v>169</v>
      </c>
      <c r="H150" s="180">
        <v>132.53299999999999</v>
      </c>
      <c r="I150" s="181"/>
      <c r="J150" s="182">
        <f t="shared" si="5"/>
        <v>0</v>
      </c>
      <c r="K150" s="183"/>
      <c r="L150" s="32"/>
      <c r="M150" s="184" t="s">
        <v>1</v>
      </c>
      <c r="N150" s="185" t="s">
        <v>42</v>
      </c>
      <c r="O150" s="57"/>
      <c r="P150" s="186">
        <f t="shared" si="6"/>
        <v>0</v>
      </c>
      <c r="Q150" s="186">
        <v>0</v>
      </c>
      <c r="R150" s="186">
        <f t="shared" si="7"/>
        <v>0</v>
      </c>
      <c r="S150" s="186">
        <v>0</v>
      </c>
      <c r="T150" s="187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88" t="s">
        <v>144</v>
      </c>
      <c r="AT150" s="188" t="s">
        <v>140</v>
      </c>
      <c r="AU150" s="188" t="s">
        <v>117</v>
      </c>
      <c r="AY150" s="14" t="s">
        <v>138</v>
      </c>
      <c r="BE150" s="93">
        <f t="shared" si="9"/>
        <v>0</v>
      </c>
      <c r="BF150" s="93">
        <f t="shared" si="10"/>
        <v>0</v>
      </c>
      <c r="BG150" s="93">
        <f t="shared" si="11"/>
        <v>0</v>
      </c>
      <c r="BH150" s="93">
        <f t="shared" si="12"/>
        <v>0</v>
      </c>
      <c r="BI150" s="93">
        <f t="shared" si="13"/>
        <v>0</v>
      </c>
      <c r="BJ150" s="14" t="s">
        <v>117</v>
      </c>
      <c r="BK150" s="93">
        <f t="shared" si="14"/>
        <v>0</v>
      </c>
      <c r="BL150" s="14" t="s">
        <v>144</v>
      </c>
      <c r="BM150" s="188" t="s">
        <v>187</v>
      </c>
    </row>
    <row r="151" spans="1:65" s="2" customFormat="1" ht="16.5" customHeight="1">
      <c r="A151" s="31"/>
      <c r="B151" s="144"/>
      <c r="C151" s="176" t="s">
        <v>180</v>
      </c>
      <c r="D151" s="176" t="s">
        <v>140</v>
      </c>
      <c r="E151" s="177" t="s">
        <v>188</v>
      </c>
      <c r="F151" s="178" t="s">
        <v>189</v>
      </c>
      <c r="G151" s="179" t="s">
        <v>169</v>
      </c>
      <c r="H151" s="180">
        <v>27</v>
      </c>
      <c r="I151" s="181"/>
      <c r="J151" s="182">
        <f t="shared" si="5"/>
        <v>0</v>
      </c>
      <c r="K151" s="183"/>
      <c r="L151" s="32"/>
      <c r="M151" s="184" t="s">
        <v>1</v>
      </c>
      <c r="N151" s="185" t="s">
        <v>42</v>
      </c>
      <c r="O151" s="57"/>
      <c r="P151" s="186">
        <f t="shared" si="6"/>
        <v>0</v>
      </c>
      <c r="Q151" s="186">
        <v>0</v>
      </c>
      <c r="R151" s="186">
        <f t="shared" si="7"/>
        <v>0</v>
      </c>
      <c r="S151" s="186">
        <v>0</v>
      </c>
      <c r="T151" s="187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88" t="s">
        <v>144</v>
      </c>
      <c r="AT151" s="188" t="s">
        <v>140</v>
      </c>
      <c r="AU151" s="188" t="s">
        <v>117</v>
      </c>
      <c r="AY151" s="14" t="s">
        <v>138</v>
      </c>
      <c r="BE151" s="93">
        <f t="shared" si="9"/>
        <v>0</v>
      </c>
      <c r="BF151" s="93">
        <f t="shared" si="10"/>
        <v>0</v>
      </c>
      <c r="BG151" s="93">
        <f t="shared" si="11"/>
        <v>0</v>
      </c>
      <c r="BH151" s="93">
        <f t="shared" si="12"/>
        <v>0</v>
      </c>
      <c r="BI151" s="93">
        <f t="shared" si="13"/>
        <v>0</v>
      </c>
      <c r="BJ151" s="14" t="s">
        <v>117</v>
      </c>
      <c r="BK151" s="93">
        <f t="shared" si="14"/>
        <v>0</v>
      </c>
      <c r="BL151" s="14" t="s">
        <v>144</v>
      </c>
      <c r="BM151" s="188" t="s">
        <v>190</v>
      </c>
    </row>
    <row r="152" spans="1:65" s="2" customFormat="1" ht="36" customHeight="1">
      <c r="A152" s="31"/>
      <c r="B152" s="144"/>
      <c r="C152" s="176" t="s">
        <v>191</v>
      </c>
      <c r="D152" s="176" t="s">
        <v>140</v>
      </c>
      <c r="E152" s="177" t="s">
        <v>192</v>
      </c>
      <c r="F152" s="178" t="s">
        <v>193</v>
      </c>
      <c r="G152" s="179" t="s">
        <v>169</v>
      </c>
      <c r="H152" s="180">
        <v>2.7</v>
      </c>
      <c r="I152" s="181"/>
      <c r="J152" s="182">
        <f t="shared" si="5"/>
        <v>0</v>
      </c>
      <c r="K152" s="183"/>
      <c r="L152" s="32"/>
      <c r="M152" s="184" t="s">
        <v>1</v>
      </c>
      <c r="N152" s="185" t="s">
        <v>42</v>
      </c>
      <c r="O152" s="57"/>
      <c r="P152" s="186">
        <f t="shared" si="6"/>
        <v>0</v>
      </c>
      <c r="Q152" s="186">
        <v>0</v>
      </c>
      <c r="R152" s="186">
        <f t="shared" si="7"/>
        <v>0</v>
      </c>
      <c r="S152" s="186">
        <v>0</v>
      </c>
      <c r="T152" s="187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88" t="s">
        <v>144</v>
      </c>
      <c r="AT152" s="188" t="s">
        <v>140</v>
      </c>
      <c r="AU152" s="188" t="s">
        <v>117</v>
      </c>
      <c r="AY152" s="14" t="s">
        <v>138</v>
      </c>
      <c r="BE152" s="93">
        <f t="shared" si="9"/>
        <v>0</v>
      </c>
      <c r="BF152" s="93">
        <f t="shared" si="10"/>
        <v>0</v>
      </c>
      <c r="BG152" s="93">
        <f t="shared" si="11"/>
        <v>0</v>
      </c>
      <c r="BH152" s="93">
        <f t="shared" si="12"/>
        <v>0</v>
      </c>
      <c r="BI152" s="93">
        <f t="shared" si="13"/>
        <v>0</v>
      </c>
      <c r="BJ152" s="14" t="s">
        <v>117</v>
      </c>
      <c r="BK152" s="93">
        <f t="shared" si="14"/>
        <v>0</v>
      </c>
      <c r="BL152" s="14" t="s">
        <v>144</v>
      </c>
      <c r="BM152" s="188" t="s">
        <v>194</v>
      </c>
    </row>
    <row r="153" spans="1:65" s="2" customFormat="1" ht="24" customHeight="1">
      <c r="A153" s="31"/>
      <c r="B153" s="144"/>
      <c r="C153" s="176" t="s">
        <v>195</v>
      </c>
      <c r="D153" s="176" t="s">
        <v>140</v>
      </c>
      <c r="E153" s="177" t="s">
        <v>196</v>
      </c>
      <c r="F153" s="178" t="s">
        <v>197</v>
      </c>
      <c r="G153" s="179" t="s">
        <v>169</v>
      </c>
      <c r="H153" s="180">
        <v>397.59699999999998</v>
      </c>
      <c r="I153" s="181"/>
      <c r="J153" s="182">
        <f t="shared" si="5"/>
        <v>0</v>
      </c>
      <c r="K153" s="183"/>
      <c r="L153" s="32"/>
      <c r="M153" s="184" t="s">
        <v>1</v>
      </c>
      <c r="N153" s="185" t="s">
        <v>42</v>
      </c>
      <c r="O153" s="57"/>
      <c r="P153" s="186">
        <f t="shared" si="6"/>
        <v>0</v>
      </c>
      <c r="Q153" s="186">
        <v>0</v>
      </c>
      <c r="R153" s="186">
        <f t="shared" si="7"/>
        <v>0</v>
      </c>
      <c r="S153" s="186">
        <v>0</v>
      </c>
      <c r="T153" s="187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88" t="s">
        <v>144</v>
      </c>
      <c r="AT153" s="188" t="s">
        <v>140</v>
      </c>
      <c r="AU153" s="188" t="s">
        <v>117</v>
      </c>
      <c r="AY153" s="14" t="s">
        <v>138</v>
      </c>
      <c r="BE153" s="93">
        <f t="shared" si="9"/>
        <v>0</v>
      </c>
      <c r="BF153" s="93">
        <f t="shared" si="10"/>
        <v>0</v>
      </c>
      <c r="BG153" s="93">
        <f t="shared" si="11"/>
        <v>0</v>
      </c>
      <c r="BH153" s="93">
        <f t="shared" si="12"/>
        <v>0</v>
      </c>
      <c r="BI153" s="93">
        <f t="shared" si="13"/>
        <v>0</v>
      </c>
      <c r="BJ153" s="14" t="s">
        <v>117</v>
      </c>
      <c r="BK153" s="93">
        <f t="shared" si="14"/>
        <v>0</v>
      </c>
      <c r="BL153" s="14" t="s">
        <v>144</v>
      </c>
      <c r="BM153" s="188" t="s">
        <v>198</v>
      </c>
    </row>
    <row r="154" spans="1:65" s="2" customFormat="1" ht="36" customHeight="1">
      <c r="A154" s="31"/>
      <c r="B154" s="144"/>
      <c r="C154" s="176" t="s">
        <v>199</v>
      </c>
      <c r="D154" s="176" t="s">
        <v>140</v>
      </c>
      <c r="E154" s="177" t="s">
        <v>200</v>
      </c>
      <c r="F154" s="178" t="s">
        <v>201</v>
      </c>
      <c r="G154" s="179" t="s">
        <v>169</v>
      </c>
      <c r="H154" s="180">
        <v>119.279</v>
      </c>
      <c r="I154" s="181"/>
      <c r="J154" s="182">
        <f t="shared" si="5"/>
        <v>0</v>
      </c>
      <c r="K154" s="183"/>
      <c r="L154" s="32"/>
      <c r="M154" s="184" t="s">
        <v>1</v>
      </c>
      <c r="N154" s="185" t="s">
        <v>42</v>
      </c>
      <c r="O154" s="57"/>
      <c r="P154" s="186">
        <f t="shared" si="6"/>
        <v>0</v>
      </c>
      <c r="Q154" s="186">
        <v>0</v>
      </c>
      <c r="R154" s="186">
        <f t="shared" si="7"/>
        <v>0</v>
      </c>
      <c r="S154" s="186">
        <v>0</v>
      </c>
      <c r="T154" s="187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88" t="s">
        <v>144</v>
      </c>
      <c r="AT154" s="188" t="s">
        <v>140</v>
      </c>
      <c r="AU154" s="188" t="s">
        <v>117</v>
      </c>
      <c r="AY154" s="14" t="s">
        <v>138</v>
      </c>
      <c r="BE154" s="93">
        <f t="shared" si="9"/>
        <v>0</v>
      </c>
      <c r="BF154" s="93">
        <f t="shared" si="10"/>
        <v>0</v>
      </c>
      <c r="BG154" s="93">
        <f t="shared" si="11"/>
        <v>0</v>
      </c>
      <c r="BH154" s="93">
        <f t="shared" si="12"/>
        <v>0</v>
      </c>
      <c r="BI154" s="93">
        <f t="shared" si="13"/>
        <v>0</v>
      </c>
      <c r="BJ154" s="14" t="s">
        <v>117</v>
      </c>
      <c r="BK154" s="93">
        <f t="shared" si="14"/>
        <v>0</v>
      </c>
      <c r="BL154" s="14" t="s">
        <v>144</v>
      </c>
      <c r="BM154" s="188" t="s">
        <v>202</v>
      </c>
    </row>
    <row r="155" spans="1:65" s="2" customFormat="1" ht="16.5" customHeight="1">
      <c r="A155" s="31"/>
      <c r="B155" s="144"/>
      <c r="C155" s="176" t="s">
        <v>203</v>
      </c>
      <c r="D155" s="176" t="s">
        <v>140</v>
      </c>
      <c r="E155" s="177" t="s">
        <v>204</v>
      </c>
      <c r="F155" s="178" t="s">
        <v>205</v>
      </c>
      <c r="G155" s="179" t="s">
        <v>169</v>
      </c>
      <c r="H155" s="180">
        <v>9</v>
      </c>
      <c r="I155" s="181"/>
      <c r="J155" s="182">
        <f t="shared" si="5"/>
        <v>0</v>
      </c>
      <c r="K155" s="183"/>
      <c r="L155" s="32"/>
      <c r="M155" s="184" t="s">
        <v>1</v>
      </c>
      <c r="N155" s="185" t="s">
        <v>42</v>
      </c>
      <c r="O155" s="57"/>
      <c r="P155" s="186">
        <f t="shared" si="6"/>
        <v>0</v>
      </c>
      <c r="Q155" s="186">
        <v>0</v>
      </c>
      <c r="R155" s="186">
        <f t="shared" si="7"/>
        <v>0</v>
      </c>
      <c r="S155" s="186">
        <v>0</v>
      </c>
      <c r="T155" s="187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88" t="s">
        <v>144</v>
      </c>
      <c r="AT155" s="188" t="s">
        <v>140</v>
      </c>
      <c r="AU155" s="188" t="s">
        <v>117</v>
      </c>
      <c r="AY155" s="14" t="s">
        <v>138</v>
      </c>
      <c r="BE155" s="93">
        <f t="shared" si="9"/>
        <v>0</v>
      </c>
      <c r="BF155" s="93">
        <f t="shared" si="10"/>
        <v>0</v>
      </c>
      <c r="BG155" s="93">
        <f t="shared" si="11"/>
        <v>0</v>
      </c>
      <c r="BH155" s="93">
        <f t="shared" si="12"/>
        <v>0</v>
      </c>
      <c r="BI155" s="93">
        <f t="shared" si="13"/>
        <v>0</v>
      </c>
      <c r="BJ155" s="14" t="s">
        <v>117</v>
      </c>
      <c r="BK155" s="93">
        <f t="shared" si="14"/>
        <v>0</v>
      </c>
      <c r="BL155" s="14" t="s">
        <v>144</v>
      </c>
      <c r="BM155" s="188" t="s">
        <v>206</v>
      </c>
    </row>
    <row r="156" spans="1:65" s="2" customFormat="1" ht="36" customHeight="1">
      <c r="A156" s="31"/>
      <c r="B156" s="144"/>
      <c r="C156" s="176" t="s">
        <v>207</v>
      </c>
      <c r="D156" s="176" t="s">
        <v>140</v>
      </c>
      <c r="E156" s="177" t="s">
        <v>208</v>
      </c>
      <c r="F156" s="178" t="s">
        <v>209</v>
      </c>
      <c r="G156" s="179" t="s">
        <v>169</v>
      </c>
      <c r="H156" s="180">
        <v>2.7</v>
      </c>
      <c r="I156" s="181"/>
      <c r="J156" s="182">
        <f t="shared" si="5"/>
        <v>0</v>
      </c>
      <c r="K156" s="183"/>
      <c r="L156" s="32"/>
      <c r="M156" s="184" t="s">
        <v>1</v>
      </c>
      <c r="N156" s="185" t="s">
        <v>42</v>
      </c>
      <c r="O156" s="57"/>
      <c r="P156" s="186">
        <f t="shared" si="6"/>
        <v>0</v>
      </c>
      <c r="Q156" s="186">
        <v>0</v>
      </c>
      <c r="R156" s="186">
        <f t="shared" si="7"/>
        <v>0</v>
      </c>
      <c r="S156" s="186">
        <v>0</v>
      </c>
      <c r="T156" s="187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88" t="s">
        <v>144</v>
      </c>
      <c r="AT156" s="188" t="s">
        <v>140</v>
      </c>
      <c r="AU156" s="188" t="s">
        <v>117</v>
      </c>
      <c r="AY156" s="14" t="s">
        <v>138</v>
      </c>
      <c r="BE156" s="93">
        <f t="shared" si="9"/>
        <v>0</v>
      </c>
      <c r="BF156" s="93">
        <f t="shared" si="10"/>
        <v>0</v>
      </c>
      <c r="BG156" s="93">
        <f t="shared" si="11"/>
        <v>0</v>
      </c>
      <c r="BH156" s="93">
        <f t="shared" si="12"/>
        <v>0</v>
      </c>
      <c r="BI156" s="93">
        <f t="shared" si="13"/>
        <v>0</v>
      </c>
      <c r="BJ156" s="14" t="s">
        <v>117</v>
      </c>
      <c r="BK156" s="93">
        <f t="shared" si="14"/>
        <v>0</v>
      </c>
      <c r="BL156" s="14" t="s">
        <v>144</v>
      </c>
      <c r="BM156" s="188" t="s">
        <v>210</v>
      </c>
    </row>
    <row r="157" spans="1:65" s="2" customFormat="1" ht="16.5" customHeight="1">
      <c r="A157" s="31"/>
      <c r="B157" s="144"/>
      <c r="C157" s="176" t="s">
        <v>7</v>
      </c>
      <c r="D157" s="176" t="s">
        <v>140</v>
      </c>
      <c r="E157" s="177" t="s">
        <v>211</v>
      </c>
      <c r="F157" s="178" t="s">
        <v>212</v>
      </c>
      <c r="G157" s="179" t="s">
        <v>169</v>
      </c>
      <c r="H157" s="180">
        <v>132.53299999999999</v>
      </c>
      <c r="I157" s="181"/>
      <c r="J157" s="182">
        <f t="shared" si="5"/>
        <v>0</v>
      </c>
      <c r="K157" s="183"/>
      <c r="L157" s="32"/>
      <c r="M157" s="184" t="s">
        <v>1</v>
      </c>
      <c r="N157" s="185" t="s">
        <v>42</v>
      </c>
      <c r="O157" s="57"/>
      <c r="P157" s="186">
        <f t="shared" si="6"/>
        <v>0</v>
      </c>
      <c r="Q157" s="186">
        <v>0</v>
      </c>
      <c r="R157" s="186">
        <f t="shared" si="7"/>
        <v>0</v>
      </c>
      <c r="S157" s="186">
        <v>0</v>
      </c>
      <c r="T157" s="187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88" t="s">
        <v>144</v>
      </c>
      <c r="AT157" s="188" t="s">
        <v>140</v>
      </c>
      <c r="AU157" s="188" t="s">
        <v>117</v>
      </c>
      <c r="AY157" s="14" t="s">
        <v>138</v>
      </c>
      <c r="BE157" s="93">
        <f t="shared" si="9"/>
        <v>0</v>
      </c>
      <c r="BF157" s="93">
        <f t="shared" si="10"/>
        <v>0</v>
      </c>
      <c r="BG157" s="93">
        <f t="shared" si="11"/>
        <v>0</v>
      </c>
      <c r="BH157" s="93">
        <f t="shared" si="12"/>
        <v>0</v>
      </c>
      <c r="BI157" s="93">
        <f t="shared" si="13"/>
        <v>0</v>
      </c>
      <c r="BJ157" s="14" t="s">
        <v>117</v>
      </c>
      <c r="BK157" s="93">
        <f t="shared" si="14"/>
        <v>0</v>
      </c>
      <c r="BL157" s="14" t="s">
        <v>144</v>
      </c>
      <c r="BM157" s="188" t="s">
        <v>213</v>
      </c>
    </row>
    <row r="158" spans="1:65" s="2" customFormat="1" ht="36" customHeight="1">
      <c r="A158" s="31"/>
      <c r="B158" s="144"/>
      <c r="C158" s="176" t="s">
        <v>214</v>
      </c>
      <c r="D158" s="176" t="s">
        <v>140</v>
      </c>
      <c r="E158" s="177" t="s">
        <v>215</v>
      </c>
      <c r="F158" s="178" t="s">
        <v>216</v>
      </c>
      <c r="G158" s="179" t="s">
        <v>169</v>
      </c>
      <c r="H158" s="180">
        <v>39.76</v>
      </c>
      <c r="I158" s="181"/>
      <c r="J158" s="182">
        <f t="shared" si="5"/>
        <v>0</v>
      </c>
      <c r="K158" s="183"/>
      <c r="L158" s="32"/>
      <c r="M158" s="184" t="s">
        <v>1</v>
      </c>
      <c r="N158" s="185" t="s">
        <v>42</v>
      </c>
      <c r="O158" s="57"/>
      <c r="P158" s="186">
        <f t="shared" si="6"/>
        <v>0</v>
      </c>
      <c r="Q158" s="186">
        <v>0</v>
      </c>
      <c r="R158" s="186">
        <f t="shared" si="7"/>
        <v>0</v>
      </c>
      <c r="S158" s="186">
        <v>0</v>
      </c>
      <c r="T158" s="187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88" t="s">
        <v>144</v>
      </c>
      <c r="AT158" s="188" t="s">
        <v>140</v>
      </c>
      <c r="AU158" s="188" t="s">
        <v>117</v>
      </c>
      <c r="AY158" s="14" t="s">
        <v>138</v>
      </c>
      <c r="BE158" s="93">
        <f t="shared" si="9"/>
        <v>0</v>
      </c>
      <c r="BF158" s="93">
        <f t="shared" si="10"/>
        <v>0</v>
      </c>
      <c r="BG158" s="93">
        <f t="shared" si="11"/>
        <v>0</v>
      </c>
      <c r="BH158" s="93">
        <f t="shared" si="12"/>
        <v>0</v>
      </c>
      <c r="BI158" s="93">
        <f t="shared" si="13"/>
        <v>0</v>
      </c>
      <c r="BJ158" s="14" t="s">
        <v>117</v>
      </c>
      <c r="BK158" s="93">
        <f t="shared" si="14"/>
        <v>0</v>
      </c>
      <c r="BL158" s="14" t="s">
        <v>144</v>
      </c>
      <c r="BM158" s="188" t="s">
        <v>217</v>
      </c>
    </row>
    <row r="159" spans="1:65" s="2" customFormat="1" ht="24" customHeight="1">
      <c r="A159" s="31"/>
      <c r="B159" s="144"/>
      <c r="C159" s="176" t="s">
        <v>218</v>
      </c>
      <c r="D159" s="176" t="s">
        <v>140</v>
      </c>
      <c r="E159" s="177" t="s">
        <v>219</v>
      </c>
      <c r="F159" s="178" t="s">
        <v>220</v>
      </c>
      <c r="G159" s="179" t="s">
        <v>143</v>
      </c>
      <c r="H159" s="180">
        <v>114.34</v>
      </c>
      <c r="I159" s="181"/>
      <c r="J159" s="182">
        <f t="shared" si="5"/>
        <v>0</v>
      </c>
      <c r="K159" s="183"/>
      <c r="L159" s="32"/>
      <c r="M159" s="184" t="s">
        <v>1</v>
      </c>
      <c r="N159" s="185" t="s">
        <v>42</v>
      </c>
      <c r="O159" s="57"/>
      <c r="P159" s="186">
        <f t="shared" si="6"/>
        <v>0</v>
      </c>
      <c r="Q159" s="186">
        <v>9.7000000000000005E-4</v>
      </c>
      <c r="R159" s="186">
        <f t="shared" si="7"/>
        <v>0.1109098</v>
      </c>
      <c r="S159" s="186">
        <v>0</v>
      </c>
      <c r="T159" s="187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88" t="s">
        <v>144</v>
      </c>
      <c r="AT159" s="188" t="s">
        <v>140</v>
      </c>
      <c r="AU159" s="188" t="s">
        <v>117</v>
      </c>
      <c r="AY159" s="14" t="s">
        <v>138</v>
      </c>
      <c r="BE159" s="93">
        <f t="shared" si="9"/>
        <v>0</v>
      </c>
      <c r="BF159" s="93">
        <f t="shared" si="10"/>
        <v>0</v>
      </c>
      <c r="BG159" s="93">
        <f t="shared" si="11"/>
        <v>0</v>
      </c>
      <c r="BH159" s="93">
        <f t="shared" si="12"/>
        <v>0</v>
      </c>
      <c r="BI159" s="93">
        <f t="shared" si="13"/>
        <v>0</v>
      </c>
      <c r="BJ159" s="14" t="s">
        <v>117</v>
      </c>
      <c r="BK159" s="93">
        <f t="shared" si="14"/>
        <v>0</v>
      </c>
      <c r="BL159" s="14" t="s">
        <v>144</v>
      </c>
      <c r="BM159" s="188" t="s">
        <v>221</v>
      </c>
    </row>
    <row r="160" spans="1:65" s="2" customFormat="1" ht="24" customHeight="1">
      <c r="A160" s="31"/>
      <c r="B160" s="144"/>
      <c r="C160" s="176" t="s">
        <v>222</v>
      </c>
      <c r="D160" s="176" t="s">
        <v>140</v>
      </c>
      <c r="E160" s="177" t="s">
        <v>223</v>
      </c>
      <c r="F160" s="178" t="s">
        <v>224</v>
      </c>
      <c r="G160" s="179" t="s">
        <v>143</v>
      </c>
      <c r="H160" s="180">
        <v>1296.345</v>
      </c>
      <c r="I160" s="181"/>
      <c r="J160" s="182">
        <f t="shared" si="5"/>
        <v>0</v>
      </c>
      <c r="K160" s="183"/>
      <c r="L160" s="32"/>
      <c r="M160" s="184" t="s">
        <v>1</v>
      </c>
      <c r="N160" s="185" t="s">
        <v>42</v>
      </c>
      <c r="O160" s="57"/>
      <c r="P160" s="186">
        <f t="shared" si="6"/>
        <v>0</v>
      </c>
      <c r="Q160" s="186">
        <v>8.4999999999999995E-4</v>
      </c>
      <c r="R160" s="186">
        <f t="shared" si="7"/>
        <v>1.10189325</v>
      </c>
      <c r="S160" s="186">
        <v>0</v>
      </c>
      <c r="T160" s="187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88" t="s">
        <v>144</v>
      </c>
      <c r="AT160" s="188" t="s">
        <v>140</v>
      </c>
      <c r="AU160" s="188" t="s">
        <v>117</v>
      </c>
      <c r="AY160" s="14" t="s">
        <v>138</v>
      </c>
      <c r="BE160" s="93">
        <f t="shared" si="9"/>
        <v>0</v>
      </c>
      <c r="BF160" s="93">
        <f t="shared" si="10"/>
        <v>0</v>
      </c>
      <c r="BG160" s="93">
        <f t="shared" si="11"/>
        <v>0</v>
      </c>
      <c r="BH160" s="93">
        <f t="shared" si="12"/>
        <v>0</v>
      </c>
      <c r="BI160" s="93">
        <f t="shared" si="13"/>
        <v>0</v>
      </c>
      <c r="BJ160" s="14" t="s">
        <v>117</v>
      </c>
      <c r="BK160" s="93">
        <f t="shared" si="14"/>
        <v>0</v>
      </c>
      <c r="BL160" s="14" t="s">
        <v>144</v>
      </c>
      <c r="BM160" s="188" t="s">
        <v>225</v>
      </c>
    </row>
    <row r="161" spans="1:65" s="2" customFormat="1" ht="24" customHeight="1">
      <c r="A161" s="31"/>
      <c r="B161" s="144"/>
      <c r="C161" s="176" t="s">
        <v>226</v>
      </c>
      <c r="D161" s="176" t="s">
        <v>140</v>
      </c>
      <c r="E161" s="177" t="s">
        <v>227</v>
      </c>
      <c r="F161" s="178" t="s">
        <v>228</v>
      </c>
      <c r="G161" s="179" t="s">
        <v>143</v>
      </c>
      <c r="H161" s="180">
        <v>114.34</v>
      </c>
      <c r="I161" s="181"/>
      <c r="J161" s="182">
        <f t="shared" si="5"/>
        <v>0</v>
      </c>
      <c r="K161" s="183"/>
      <c r="L161" s="32"/>
      <c r="M161" s="184" t="s">
        <v>1</v>
      </c>
      <c r="N161" s="185" t="s">
        <v>42</v>
      </c>
      <c r="O161" s="57"/>
      <c r="P161" s="186">
        <f t="shared" si="6"/>
        <v>0</v>
      </c>
      <c r="Q161" s="186">
        <v>0</v>
      </c>
      <c r="R161" s="186">
        <f t="shared" si="7"/>
        <v>0</v>
      </c>
      <c r="S161" s="186">
        <v>0</v>
      </c>
      <c r="T161" s="187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88" t="s">
        <v>144</v>
      </c>
      <c r="AT161" s="188" t="s">
        <v>140</v>
      </c>
      <c r="AU161" s="188" t="s">
        <v>117</v>
      </c>
      <c r="AY161" s="14" t="s">
        <v>138</v>
      </c>
      <c r="BE161" s="93">
        <f t="shared" si="9"/>
        <v>0</v>
      </c>
      <c r="BF161" s="93">
        <f t="shared" si="10"/>
        <v>0</v>
      </c>
      <c r="BG161" s="93">
        <f t="shared" si="11"/>
        <v>0</v>
      </c>
      <c r="BH161" s="93">
        <f t="shared" si="12"/>
        <v>0</v>
      </c>
      <c r="BI161" s="93">
        <f t="shared" si="13"/>
        <v>0</v>
      </c>
      <c r="BJ161" s="14" t="s">
        <v>117</v>
      </c>
      <c r="BK161" s="93">
        <f t="shared" si="14"/>
        <v>0</v>
      </c>
      <c r="BL161" s="14" t="s">
        <v>144</v>
      </c>
      <c r="BM161" s="188" t="s">
        <v>229</v>
      </c>
    </row>
    <row r="162" spans="1:65" s="2" customFormat="1" ht="24" customHeight="1">
      <c r="A162" s="31"/>
      <c r="B162" s="144"/>
      <c r="C162" s="176" t="s">
        <v>230</v>
      </c>
      <c r="D162" s="176" t="s">
        <v>140</v>
      </c>
      <c r="E162" s="177" t="s">
        <v>231</v>
      </c>
      <c r="F162" s="178" t="s">
        <v>232</v>
      </c>
      <c r="G162" s="179" t="s">
        <v>143</v>
      </c>
      <c r="H162" s="180">
        <v>1296.345</v>
      </c>
      <c r="I162" s="181"/>
      <c r="J162" s="182">
        <f t="shared" si="5"/>
        <v>0</v>
      </c>
      <c r="K162" s="183"/>
      <c r="L162" s="32"/>
      <c r="M162" s="184" t="s">
        <v>1</v>
      </c>
      <c r="N162" s="185" t="s">
        <v>42</v>
      </c>
      <c r="O162" s="57"/>
      <c r="P162" s="186">
        <f t="shared" si="6"/>
        <v>0</v>
      </c>
      <c r="Q162" s="186">
        <v>0</v>
      </c>
      <c r="R162" s="186">
        <f t="shared" si="7"/>
        <v>0</v>
      </c>
      <c r="S162" s="186">
        <v>0</v>
      </c>
      <c r="T162" s="187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88" t="s">
        <v>144</v>
      </c>
      <c r="AT162" s="188" t="s">
        <v>140</v>
      </c>
      <c r="AU162" s="188" t="s">
        <v>117</v>
      </c>
      <c r="AY162" s="14" t="s">
        <v>138</v>
      </c>
      <c r="BE162" s="93">
        <f t="shared" si="9"/>
        <v>0</v>
      </c>
      <c r="BF162" s="93">
        <f t="shared" si="10"/>
        <v>0</v>
      </c>
      <c r="BG162" s="93">
        <f t="shared" si="11"/>
        <v>0</v>
      </c>
      <c r="BH162" s="93">
        <f t="shared" si="12"/>
        <v>0</v>
      </c>
      <c r="BI162" s="93">
        <f t="shared" si="13"/>
        <v>0</v>
      </c>
      <c r="BJ162" s="14" t="s">
        <v>117</v>
      </c>
      <c r="BK162" s="93">
        <f t="shared" si="14"/>
        <v>0</v>
      </c>
      <c r="BL162" s="14" t="s">
        <v>144</v>
      </c>
      <c r="BM162" s="188" t="s">
        <v>233</v>
      </c>
    </row>
    <row r="163" spans="1:65" s="2" customFormat="1" ht="36" customHeight="1">
      <c r="A163" s="31"/>
      <c r="B163" s="144"/>
      <c r="C163" s="176" t="s">
        <v>183</v>
      </c>
      <c r="D163" s="176" t="s">
        <v>140</v>
      </c>
      <c r="E163" s="177" t="s">
        <v>234</v>
      </c>
      <c r="F163" s="178" t="s">
        <v>235</v>
      </c>
      <c r="G163" s="179" t="s">
        <v>169</v>
      </c>
      <c r="H163" s="180">
        <v>238.21799999999999</v>
      </c>
      <c r="I163" s="181"/>
      <c r="J163" s="182">
        <f t="shared" si="5"/>
        <v>0</v>
      </c>
      <c r="K163" s="183"/>
      <c r="L163" s="32"/>
      <c r="M163" s="184" t="s">
        <v>1</v>
      </c>
      <c r="N163" s="185" t="s">
        <v>42</v>
      </c>
      <c r="O163" s="57"/>
      <c r="P163" s="186">
        <f t="shared" si="6"/>
        <v>0</v>
      </c>
      <c r="Q163" s="186">
        <v>0</v>
      </c>
      <c r="R163" s="186">
        <f t="shared" si="7"/>
        <v>0</v>
      </c>
      <c r="S163" s="186">
        <v>0</v>
      </c>
      <c r="T163" s="187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88" t="s">
        <v>144</v>
      </c>
      <c r="AT163" s="188" t="s">
        <v>140</v>
      </c>
      <c r="AU163" s="188" t="s">
        <v>117</v>
      </c>
      <c r="AY163" s="14" t="s">
        <v>138</v>
      </c>
      <c r="BE163" s="93">
        <f t="shared" si="9"/>
        <v>0</v>
      </c>
      <c r="BF163" s="93">
        <f t="shared" si="10"/>
        <v>0</v>
      </c>
      <c r="BG163" s="93">
        <f t="shared" si="11"/>
        <v>0</v>
      </c>
      <c r="BH163" s="93">
        <f t="shared" si="12"/>
        <v>0</v>
      </c>
      <c r="BI163" s="93">
        <f t="shared" si="13"/>
        <v>0</v>
      </c>
      <c r="BJ163" s="14" t="s">
        <v>117</v>
      </c>
      <c r="BK163" s="93">
        <f t="shared" si="14"/>
        <v>0</v>
      </c>
      <c r="BL163" s="14" t="s">
        <v>144</v>
      </c>
      <c r="BM163" s="188" t="s">
        <v>236</v>
      </c>
    </row>
    <row r="164" spans="1:65" s="2" customFormat="1" ht="36" customHeight="1">
      <c r="A164" s="31"/>
      <c r="B164" s="144"/>
      <c r="C164" s="176" t="s">
        <v>237</v>
      </c>
      <c r="D164" s="176" t="s">
        <v>140</v>
      </c>
      <c r="E164" s="177" t="s">
        <v>238</v>
      </c>
      <c r="F164" s="178" t="s">
        <v>239</v>
      </c>
      <c r="G164" s="179" t="s">
        <v>169</v>
      </c>
      <c r="H164" s="180">
        <v>1667.5260000000001</v>
      </c>
      <c r="I164" s="181"/>
      <c r="J164" s="182">
        <f t="shared" si="5"/>
        <v>0</v>
      </c>
      <c r="K164" s="183"/>
      <c r="L164" s="32"/>
      <c r="M164" s="184" t="s">
        <v>1</v>
      </c>
      <c r="N164" s="185" t="s">
        <v>42</v>
      </c>
      <c r="O164" s="57"/>
      <c r="P164" s="186">
        <f t="shared" si="6"/>
        <v>0</v>
      </c>
      <c r="Q164" s="186">
        <v>0</v>
      </c>
      <c r="R164" s="186">
        <f t="shared" si="7"/>
        <v>0</v>
      </c>
      <c r="S164" s="186">
        <v>0</v>
      </c>
      <c r="T164" s="187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88" t="s">
        <v>144</v>
      </c>
      <c r="AT164" s="188" t="s">
        <v>140</v>
      </c>
      <c r="AU164" s="188" t="s">
        <v>117</v>
      </c>
      <c r="AY164" s="14" t="s">
        <v>138</v>
      </c>
      <c r="BE164" s="93">
        <f t="shared" si="9"/>
        <v>0</v>
      </c>
      <c r="BF164" s="93">
        <f t="shared" si="10"/>
        <v>0</v>
      </c>
      <c r="BG164" s="93">
        <f t="shared" si="11"/>
        <v>0</v>
      </c>
      <c r="BH164" s="93">
        <f t="shared" si="12"/>
        <v>0</v>
      </c>
      <c r="BI164" s="93">
        <f t="shared" si="13"/>
        <v>0</v>
      </c>
      <c r="BJ164" s="14" t="s">
        <v>117</v>
      </c>
      <c r="BK164" s="93">
        <f t="shared" si="14"/>
        <v>0</v>
      </c>
      <c r="BL164" s="14" t="s">
        <v>144</v>
      </c>
      <c r="BM164" s="188" t="s">
        <v>240</v>
      </c>
    </row>
    <row r="165" spans="1:65" s="2" customFormat="1" ht="16.5" customHeight="1">
      <c r="A165" s="31"/>
      <c r="B165" s="144"/>
      <c r="C165" s="176" t="s">
        <v>187</v>
      </c>
      <c r="D165" s="176" t="s">
        <v>140</v>
      </c>
      <c r="E165" s="177" t="s">
        <v>241</v>
      </c>
      <c r="F165" s="178" t="s">
        <v>242</v>
      </c>
      <c r="G165" s="179" t="s">
        <v>169</v>
      </c>
      <c r="H165" s="180">
        <v>238.21799999999999</v>
      </c>
      <c r="I165" s="181"/>
      <c r="J165" s="182">
        <f t="shared" si="5"/>
        <v>0</v>
      </c>
      <c r="K165" s="183"/>
      <c r="L165" s="32"/>
      <c r="M165" s="184" t="s">
        <v>1</v>
      </c>
      <c r="N165" s="185" t="s">
        <v>42</v>
      </c>
      <c r="O165" s="57"/>
      <c r="P165" s="186">
        <f t="shared" si="6"/>
        <v>0</v>
      </c>
      <c r="Q165" s="186">
        <v>0</v>
      </c>
      <c r="R165" s="186">
        <f t="shared" si="7"/>
        <v>0</v>
      </c>
      <c r="S165" s="186">
        <v>0</v>
      </c>
      <c r="T165" s="187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88" t="s">
        <v>144</v>
      </c>
      <c r="AT165" s="188" t="s">
        <v>140</v>
      </c>
      <c r="AU165" s="188" t="s">
        <v>117</v>
      </c>
      <c r="AY165" s="14" t="s">
        <v>138</v>
      </c>
      <c r="BE165" s="93">
        <f t="shared" si="9"/>
        <v>0</v>
      </c>
      <c r="BF165" s="93">
        <f t="shared" si="10"/>
        <v>0</v>
      </c>
      <c r="BG165" s="93">
        <f t="shared" si="11"/>
        <v>0</v>
      </c>
      <c r="BH165" s="93">
        <f t="shared" si="12"/>
        <v>0</v>
      </c>
      <c r="BI165" s="93">
        <f t="shared" si="13"/>
        <v>0</v>
      </c>
      <c r="BJ165" s="14" t="s">
        <v>117</v>
      </c>
      <c r="BK165" s="93">
        <f t="shared" si="14"/>
        <v>0</v>
      </c>
      <c r="BL165" s="14" t="s">
        <v>144</v>
      </c>
      <c r="BM165" s="188" t="s">
        <v>243</v>
      </c>
    </row>
    <row r="166" spans="1:65" s="2" customFormat="1" ht="24" customHeight="1">
      <c r="A166" s="31"/>
      <c r="B166" s="144"/>
      <c r="C166" s="176" t="s">
        <v>244</v>
      </c>
      <c r="D166" s="176" t="s">
        <v>140</v>
      </c>
      <c r="E166" s="177" t="s">
        <v>245</v>
      </c>
      <c r="F166" s="178" t="s">
        <v>246</v>
      </c>
      <c r="G166" s="179" t="s">
        <v>247</v>
      </c>
      <c r="H166" s="180">
        <v>428.79199999999997</v>
      </c>
      <c r="I166" s="181"/>
      <c r="J166" s="182">
        <f t="shared" si="5"/>
        <v>0</v>
      </c>
      <c r="K166" s="183"/>
      <c r="L166" s="32"/>
      <c r="M166" s="184" t="s">
        <v>1</v>
      </c>
      <c r="N166" s="185" t="s">
        <v>42</v>
      </c>
      <c r="O166" s="57"/>
      <c r="P166" s="186">
        <f t="shared" si="6"/>
        <v>0</v>
      </c>
      <c r="Q166" s="186">
        <v>0</v>
      </c>
      <c r="R166" s="186">
        <f t="shared" si="7"/>
        <v>0</v>
      </c>
      <c r="S166" s="186">
        <v>0</v>
      </c>
      <c r="T166" s="187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88" t="s">
        <v>144</v>
      </c>
      <c r="AT166" s="188" t="s">
        <v>140</v>
      </c>
      <c r="AU166" s="188" t="s">
        <v>117</v>
      </c>
      <c r="AY166" s="14" t="s">
        <v>138</v>
      </c>
      <c r="BE166" s="93">
        <f t="shared" si="9"/>
        <v>0</v>
      </c>
      <c r="BF166" s="93">
        <f t="shared" si="10"/>
        <v>0</v>
      </c>
      <c r="BG166" s="93">
        <f t="shared" si="11"/>
        <v>0</v>
      </c>
      <c r="BH166" s="93">
        <f t="shared" si="12"/>
        <v>0</v>
      </c>
      <c r="BI166" s="93">
        <f t="shared" si="13"/>
        <v>0</v>
      </c>
      <c r="BJ166" s="14" t="s">
        <v>117</v>
      </c>
      <c r="BK166" s="93">
        <f t="shared" si="14"/>
        <v>0</v>
      </c>
      <c r="BL166" s="14" t="s">
        <v>144</v>
      </c>
      <c r="BM166" s="188" t="s">
        <v>248</v>
      </c>
    </row>
    <row r="167" spans="1:65" s="2" customFormat="1" ht="24" customHeight="1">
      <c r="A167" s="31"/>
      <c r="B167" s="144"/>
      <c r="C167" s="176" t="s">
        <v>190</v>
      </c>
      <c r="D167" s="176" t="s">
        <v>140</v>
      </c>
      <c r="E167" s="177" t="s">
        <v>249</v>
      </c>
      <c r="F167" s="178" t="s">
        <v>250</v>
      </c>
      <c r="G167" s="179" t="s">
        <v>169</v>
      </c>
      <c r="H167" s="180">
        <v>530.20500000000004</v>
      </c>
      <c r="I167" s="181"/>
      <c r="J167" s="182">
        <f t="shared" si="5"/>
        <v>0</v>
      </c>
      <c r="K167" s="183"/>
      <c r="L167" s="32"/>
      <c r="M167" s="184" t="s">
        <v>1</v>
      </c>
      <c r="N167" s="185" t="s">
        <v>42</v>
      </c>
      <c r="O167" s="57"/>
      <c r="P167" s="186">
        <f t="shared" si="6"/>
        <v>0</v>
      </c>
      <c r="Q167" s="186">
        <v>0</v>
      </c>
      <c r="R167" s="186">
        <f t="shared" si="7"/>
        <v>0</v>
      </c>
      <c r="S167" s="186">
        <v>0</v>
      </c>
      <c r="T167" s="187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88" t="s">
        <v>144</v>
      </c>
      <c r="AT167" s="188" t="s">
        <v>140</v>
      </c>
      <c r="AU167" s="188" t="s">
        <v>117</v>
      </c>
      <c r="AY167" s="14" t="s">
        <v>138</v>
      </c>
      <c r="BE167" s="93">
        <f t="shared" si="9"/>
        <v>0</v>
      </c>
      <c r="BF167" s="93">
        <f t="shared" si="10"/>
        <v>0</v>
      </c>
      <c r="BG167" s="93">
        <f t="shared" si="11"/>
        <v>0</v>
      </c>
      <c r="BH167" s="93">
        <f t="shared" si="12"/>
        <v>0</v>
      </c>
      <c r="BI167" s="93">
        <f t="shared" si="13"/>
        <v>0</v>
      </c>
      <c r="BJ167" s="14" t="s">
        <v>117</v>
      </c>
      <c r="BK167" s="93">
        <f t="shared" si="14"/>
        <v>0</v>
      </c>
      <c r="BL167" s="14" t="s">
        <v>144</v>
      </c>
      <c r="BM167" s="188" t="s">
        <v>251</v>
      </c>
    </row>
    <row r="168" spans="1:65" s="2" customFormat="1" ht="16.5" customHeight="1">
      <c r="A168" s="31"/>
      <c r="B168" s="144"/>
      <c r="C168" s="189" t="s">
        <v>252</v>
      </c>
      <c r="D168" s="189" t="s">
        <v>253</v>
      </c>
      <c r="E168" s="190" t="s">
        <v>254</v>
      </c>
      <c r="F168" s="191" t="s">
        <v>255</v>
      </c>
      <c r="G168" s="192" t="s">
        <v>247</v>
      </c>
      <c r="H168" s="193">
        <v>58.527000000000001</v>
      </c>
      <c r="I168" s="194"/>
      <c r="J168" s="195">
        <f t="shared" si="5"/>
        <v>0</v>
      </c>
      <c r="K168" s="196"/>
      <c r="L168" s="197"/>
      <c r="M168" s="198" t="s">
        <v>1</v>
      </c>
      <c r="N168" s="199" t="s">
        <v>42</v>
      </c>
      <c r="O168" s="57"/>
      <c r="P168" s="186">
        <f t="shared" si="6"/>
        <v>0</v>
      </c>
      <c r="Q168" s="186">
        <v>1</v>
      </c>
      <c r="R168" s="186">
        <f t="shared" si="7"/>
        <v>58.527000000000001</v>
      </c>
      <c r="S168" s="186">
        <v>0</v>
      </c>
      <c r="T168" s="187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88" t="s">
        <v>256</v>
      </c>
      <c r="AT168" s="188" t="s">
        <v>253</v>
      </c>
      <c r="AU168" s="188" t="s">
        <v>117</v>
      </c>
      <c r="AY168" s="14" t="s">
        <v>138</v>
      </c>
      <c r="BE168" s="93">
        <f t="shared" si="9"/>
        <v>0</v>
      </c>
      <c r="BF168" s="93">
        <f t="shared" si="10"/>
        <v>0</v>
      </c>
      <c r="BG168" s="93">
        <f t="shared" si="11"/>
        <v>0</v>
      </c>
      <c r="BH168" s="93">
        <f t="shared" si="12"/>
        <v>0</v>
      </c>
      <c r="BI168" s="93">
        <f t="shared" si="13"/>
        <v>0</v>
      </c>
      <c r="BJ168" s="14" t="s">
        <v>117</v>
      </c>
      <c r="BK168" s="93">
        <f t="shared" si="14"/>
        <v>0</v>
      </c>
      <c r="BL168" s="14" t="s">
        <v>256</v>
      </c>
      <c r="BM168" s="188" t="s">
        <v>257</v>
      </c>
    </row>
    <row r="169" spans="1:65" s="2" customFormat="1" ht="24" customHeight="1">
      <c r="A169" s="31"/>
      <c r="B169" s="144"/>
      <c r="C169" s="176" t="s">
        <v>194</v>
      </c>
      <c r="D169" s="176" t="s">
        <v>140</v>
      </c>
      <c r="E169" s="177" t="s">
        <v>258</v>
      </c>
      <c r="F169" s="178" t="s">
        <v>259</v>
      </c>
      <c r="G169" s="179" t="s">
        <v>169</v>
      </c>
      <c r="H169" s="180">
        <v>141.48699999999999</v>
      </c>
      <c r="I169" s="181"/>
      <c r="J169" s="182">
        <f t="shared" si="5"/>
        <v>0</v>
      </c>
      <c r="K169" s="183"/>
      <c r="L169" s="32"/>
      <c r="M169" s="184" t="s">
        <v>1</v>
      </c>
      <c r="N169" s="185" t="s">
        <v>42</v>
      </c>
      <c r="O169" s="57"/>
      <c r="P169" s="186">
        <f t="shared" si="6"/>
        <v>0</v>
      </c>
      <c r="Q169" s="186">
        <v>0</v>
      </c>
      <c r="R169" s="186">
        <f t="shared" si="7"/>
        <v>0</v>
      </c>
      <c r="S169" s="186">
        <v>0</v>
      </c>
      <c r="T169" s="187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88" t="s">
        <v>144</v>
      </c>
      <c r="AT169" s="188" t="s">
        <v>140</v>
      </c>
      <c r="AU169" s="188" t="s">
        <v>117</v>
      </c>
      <c r="AY169" s="14" t="s">
        <v>138</v>
      </c>
      <c r="BE169" s="93">
        <f t="shared" si="9"/>
        <v>0</v>
      </c>
      <c r="BF169" s="93">
        <f t="shared" si="10"/>
        <v>0</v>
      </c>
      <c r="BG169" s="93">
        <f t="shared" si="11"/>
        <v>0</v>
      </c>
      <c r="BH169" s="93">
        <f t="shared" si="12"/>
        <v>0</v>
      </c>
      <c r="BI169" s="93">
        <f t="shared" si="13"/>
        <v>0</v>
      </c>
      <c r="BJ169" s="14" t="s">
        <v>117</v>
      </c>
      <c r="BK169" s="93">
        <f t="shared" si="14"/>
        <v>0</v>
      </c>
      <c r="BL169" s="14" t="s">
        <v>144</v>
      </c>
      <c r="BM169" s="188" t="s">
        <v>260</v>
      </c>
    </row>
    <row r="170" spans="1:65" s="2" customFormat="1" ht="16.5" customHeight="1">
      <c r="A170" s="31"/>
      <c r="B170" s="144"/>
      <c r="C170" s="189" t="s">
        <v>261</v>
      </c>
      <c r="D170" s="189" t="s">
        <v>253</v>
      </c>
      <c r="E170" s="190" t="s">
        <v>262</v>
      </c>
      <c r="F170" s="191" t="s">
        <v>263</v>
      </c>
      <c r="G170" s="192" t="s">
        <v>247</v>
      </c>
      <c r="H170" s="193">
        <v>236.28299999999999</v>
      </c>
      <c r="I170" s="194"/>
      <c r="J170" s="195">
        <f t="shared" si="5"/>
        <v>0</v>
      </c>
      <c r="K170" s="196"/>
      <c r="L170" s="197"/>
      <c r="M170" s="198" t="s">
        <v>1</v>
      </c>
      <c r="N170" s="199" t="s">
        <v>42</v>
      </c>
      <c r="O170" s="57"/>
      <c r="P170" s="186">
        <f t="shared" si="6"/>
        <v>0</v>
      </c>
      <c r="Q170" s="186">
        <v>1</v>
      </c>
      <c r="R170" s="186">
        <f t="shared" si="7"/>
        <v>236.28299999999999</v>
      </c>
      <c r="S170" s="186">
        <v>0</v>
      </c>
      <c r="T170" s="187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88" t="s">
        <v>166</v>
      </c>
      <c r="AT170" s="188" t="s">
        <v>253</v>
      </c>
      <c r="AU170" s="188" t="s">
        <v>117</v>
      </c>
      <c r="AY170" s="14" t="s">
        <v>138</v>
      </c>
      <c r="BE170" s="93">
        <f t="shared" si="9"/>
        <v>0</v>
      </c>
      <c r="BF170" s="93">
        <f t="shared" si="10"/>
        <v>0</v>
      </c>
      <c r="BG170" s="93">
        <f t="shared" si="11"/>
        <v>0</v>
      </c>
      <c r="BH170" s="93">
        <f t="shared" si="12"/>
        <v>0</v>
      </c>
      <c r="BI170" s="93">
        <f t="shared" si="13"/>
        <v>0</v>
      </c>
      <c r="BJ170" s="14" t="s">
        <v>117</v>
      </c>
      <c r="BK170" s="93">
        <f t="shared" si="14"/>
        <v>0</v>
      </c>
      <c r="BL170" s="14" t="s">
        <v>144</v>
      </c>
      <c r="BM170" s="188" t="s">
        <v>264</v>
      </c>
    </row>
    <row r="171" spans="1:65" s="2" customFormat="1" ht="24" customHeight="1">
      <c r="A171" s="31"/>
      <c r="B171" s="144"/>
      <c r="C171" s="176" t="s">
        <v>198</v>
      </c>
      <c r="D171" s="176" t="s">
        <v>140</v>
      </c>
      <c r="E171" s="177" t="s">
        <v>265</v>
      </c>
      <c r="F171" s="178" t="s">
        <v>266</v>
      </c>
      <c r="G171" s="179" t="s">
        <v>143</v>
      </c>
      <c r="H171" s="180">
        <v>1705</v>
      </c>
      <c r="I171" s="181"/>
      <c r="J171" s="182">
        <f t="shared" si="5"/>
        <v>0</v>
      </c>
      <c r="K171" s="183"/>
      <c r="L171" s="32"/>
      <c r="M171" s="184" t="s">
        <v>1</v>
      </c>
      <c r="N171" s="185" t="s">
        <v>42</v>
      </c>
      <c r="O171" s="57"/>
      <c r="P171" s="186">
        <f t="shared" si="6"/>
        <v>0</v>
      </c>
      <c r="Q171" s="186">
        <v>0</v>
      </c>
      <c r="R171" s="186">
        <f t="shared" si="7"/>
        <v>0</v>
      </c>
      <c r="S171" s="186">
        <v>0</v>
      </c>
      <c r="T171" s="187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88" t="s">
        <v>144</v>
      </c>
      <c r="AT171" s="188" t="s">
        <v>140</v>
      </c>
      <c r="AU171" s="188" t="s">
        <v>117</v>
      </c>
      <c r="AY171" s="14" t="s">
        <v>138</v>
      </c>
      <c r="BE171" s="93">
        <f t="shared" si="9"/>
        <v>0</v>
      </c>
      <c r="BF171" s="93">
        <f t="shared" si="10"/>
        <v>0</v>
      </c>
      <c r="BG171" s="93">
        <f t="shared" si="11"/>
        <v>0</v>
      </c>
      <c r="BH171" s="93">
        <f t="shared" si="12"/>
        <v>0</v>
      </c>
      <c r="BI171" s="93">
        <f t="shared" si="13"/>
        <v>0</v>
      </c>
      <c r="BJ171" s="14" t="s">
        <v>117</v>
      </c>
      <c r="BK171" s="93">
        <f t="shared" si="14"/>
        <v>0</v>
      </c>
      <c r="BL171" s="14" t="s">
        <v>144</v>
      </c>
      <c r="BM171" s="188" t="s">
        <v>267</v>
      </c>
    </row>
    <row r="172" spans="1:65" s="2" customFormat="1" ht="16.5" customHeight="1">
      <c r="A172" s="31"/>
      <c r="B172" s="144"/>
      <c r="C172" s="189" t="s">
        <v>268</v>
      </c>
      <c r="D172" s="189" t="s">
        <v>253</v>
      </c>
      <c r="E172" s="190" t="s">
        <v>269</v>
      </c>
      <c r="F172" s="191" t="s">
        <v>270</v>
      </c>
      <c r="G172" s="192" t="s">
        <v>271</v>
      </c>
      <c r="H172" s="193">
        <v>5.3710000000000004</v>
      </c>
      <c r="I172" s="194"/>
      <c r="J172" s="195">
        <f t="shared" si="5"/>
        <v>0</v>
      </c>
      <c r="K172" s="196"/>
      <c r="L172" s="197"/>
      <c r="M172" s="198" t="s">
        <v>1</v>
      </c>
      <c r="N172" s="199" t="s">
        <v>42</v>
      </c>
      <c r="O172" s="57"/>
      <c r="P172" s="186">
        <f t="shared" si="6"/>
        <v>0</v>
      </c>
      <c r="Q172" s="186">
        <v>1E-3</v>
      </c>
      <c r="R172" s="186">
        <f t="shared" si="7"/>
        <v>5.3710000000000008E-3</v>
      </c>
      <c r="S172" s="186">
        <v>0</v>
      </c>
      <c r="T172" s="187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88" t="s">
        <v>166</v>
      </c>
      <c r="AT172" s="188" t="s">
        <v>253</v>
      </c>
      <c r="AU172" s="188" t="s">
        <v>117</v>
      </c>
      <c r="AY172" s="14" t="s">
        <v>138</v>
      </c>
      <c r="BE172" s="93">
        <f t="shared" si="9"/>
        <v>0</v>
      </c>
      <c r="BF172" s="93">
        <f t="shared" si="10"/>
        <v>0</v>
      </c>
      <c r="BG172" s="93">
        <f t="shared" si="11"/>
        <v>0</v>
      </c>
      <c r="BH172" s="93">
        <f t="shared" si="12"/>
        <v>0</v>
      </c>
      <c r="BI172" s="93">
        <f t="shared" si="13"/>
        <v>0</v>
      </c>
      <c r="BJ172" s="14" t="s">
        <v>117</v>
      </c>
      <c r="BK172" s="93">
        <f t="shared" si="14"/>
        <v>0</v>
      </c>
      <c r="BL172" s="14" t="s">
        <v>144</v>
      </c>
      <c r="BM172" s="188" t="s">
        <v>272</v>
      </c>
    </row>
    <row r="173" spans="1:65" s="2" customFormat="1" ht="16.5" customHeight="1">
      <c r="A173" s="31"/>
      <c r="B173" s="144"/>
      <c r="C173" s="176" t="s">
        <v>202</v>
      </c>
      <c r="D173" s="176" t="s">
        <v>140</v>
      </c>
      <c r="E173" s="177" t="s">
        <v>273</v>
      </c>
      <c r="F173" s="178" t="s">
        <v>274</v>
      </c>
      <c r="G173" s="179" t="s">
        <v>143</v>
      </c>
      <c r="H173" s="180">
        <v>1705</v>
      </c>
      <c r="I173" s="181"/>
      <c r="J173" s="182">
        <f t="shared" si="5"/>
        <v>0</v>
      </c>
      <c r="K173" s="183"/>
      <c r="L173" s="32"/>
      <c r="M173" s="184" t="s">
        <v>1</v>
      </c>
      <c r="N173" s="185" t="s">
        <v>42</v>
      </c>
      <c r="O173" s="57"/>
      <c r="P173" s="186">
        <f t="shared" si="6"/>
        <v>0</v>
      </c>
      <c r="Q173" s="186">
        <v>0</v>
      </c>
      <c r="R173" s="186">
        <f t="shared" si="7"/>
        <v>0</v>
      </c>
      <c r="S173" s="186">
        <v>0</v>
      </c>
      <c r="T173" s="187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88" t="s">
        <v>144</v>
      </c>
      <c r="AT173" s="188" t="s">
        <v>140</v>
      </c>
      <c r="AU173" s="188" t="s">
        <v>117</v>
      </c>
      <c r="AY173" s="14" t="s">
        <v>138</v>
      </c>
      <c r="BE173" s="93">
        <f t="shared" si="9"/>
        <v>0</v>
      </c>
      <c r="BF173" s="93">
        <f t="shared" si="10"/>
        <v>0</v>
      </c>
      <c r="BG173" s="93">
        <f t="shared" si="11"/>
        <v>0</v>
      </c>
      <c r="BH173" s="93">
        <f t="shared" si="12"/>
        <v>0</v>
      </c>
      <c r="BI173" s="93">
        <f t="shared" si="13"/>
        <v>0</v>
      </c>
      <c r="BJ173" s="14" t="s">
        <v>117</v>
      </c>
      <c r="BK173" s="93">
        <f t="shared" si="14"/>
        <v>0</v>
      </c>
      <c r="BL173" s="14" t="s">
        <v>144</v>
      </c>
      <c r="BM173" s="188" t="s">
        <v>275</v>
      </c>
    </row>
    <row r="174" spans="1:65" s="2" customFormat="1" ht="24" customHeight="1">
      <c r="A174" s="31"/>
      <c r="B174" s="144"/>
      <c r="C174" s="176" t="s">
        <v>276</v>
      </c>
      <c r="D174" s="176" t="s">
        <v>140</v>
      </c>
      <c r="E174" s="177" t="s">
        <v>277</v>
      </c>
      <c r="F174" s="178" t="s">
        <v>278</v>
      </c>
      <c r="G174" s="179" t="s">
        <v>143</v>
      </c>
      <c r="H174" s="180">
        <v>1705</v>
      </c>
      <c r="I174" s="181"/>
      <c r="J174" s="182">
        <f t="shared" si="5"/>
        <v>0</v>
      </c>
      <c r="K174" s="183"/>
      <c r="L174" s="32"/>
      <c r="M174" s="184" t="s">
        <v>1</v>
      </c>
      <c r="N174" s="185" t="s">
        <v>42</v>
      </c>
      <c r="O174" s="57"/>
      <c r="P174" s="186">
        <f t="shared" si="6"/>
        <v>0</v>
      </c>
      <c r="Q174" s="186">
        <v>0</v>
      </c>
      <c r="R174" s="186">
        <f t="shared" si="7"/>
        <v>0</v>
      </c>
      <c r="S174" s="186">
        <v>0</v>
      </c>
      <c r="T174" s="187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88" t="s">
        <v>144</v>
      </c>
      <c r="AT174" s="188" t="s">
        <v>140</v>
      </c>
      <c r="AU174" s="188" t="s">
        <v>117</v>
      </c>
      <c r="AY174" s="14" t="s">
        <v>138</v>
      </c>
      <c r="BE174" s="93">
        <f t="shared" si="9"/>
        <v>0</v>
      </c>
      <c r="BF174" s="93">
        <f t="shared" si="10"/>
        <v>0</v>
      </c>
      <c r="BG174" s="93">
        <f t="shared" si="11"/>
        <v>0</v>
      </c>
      <c r="BH174" s="93">
        <f t="shared" si="12"/>
        <v>0</v>
      </c>
      <c r="BI174" s="93">
        <f t="shared" si="13"/>
        <v>0</v>
      </c>
      <c r="BJ174" s="14" t="s">
        <v>117</v>
      </c>
      <c r="BK174" s="93">
        <f t="shared" si="14"/>
        <v>0</v>
      </c>
      <c r="BL174" s="14" t="s">
        <v>144</v>
      </c>
      <c r="BM174" s="188" t="s">
        <v>279</v>
      </c>
    </row>
    <row r="175" spans="1:65" s="12" customFormat="1" ht="22.9" customHeight="1">
      <c r="B175" s="163"/>
      <c r="D175" s="164" t="s">
        <v>75</v>
      </c>
      <c r="E175" s="174" t="s">
        <v>144</v>
      </c>
      <c r="F175" s="174" t="s">
        <v>280</v>
      </c>
      <c r="I175" s="166"/>
      <c r="J175" s="175">
        <f>BK175</f>
        <v>0</v>
      </c>
      <c r="L175" s="163"/>
      <c r="M175" s="168"/>
      <c r="N175" s="169"/>
      <c r="O175" s="169"/>
      <c r="P175" s="170">
        <f>SUM(P176:P180)</f>
        <v>0</v>
      </c>
      <c r="Q175" s="169"/>
      <c r="R175" s="170">
        <f>SUM(R176:R180)</f>
        <v>84.741817620000006</v>
      </c>
      <c r="S175" s="169"/>
      <c r="T175" s="171">
        <f>SUM(T176:T180)</f>
        <v>0</v>
      </c>
      <c r="AR175" s="164" t="s">
        <v>84</v>
      </c>
      <c r="AT175" s="172" t="s">
        <v>75</v>
      </c>
      <c r="AU175" s="172" t="s">
        <v>84</v>
      </c>
      <c r="AY175" s="164" t="s">
        <v>138</v>
      </c>
      <c r="BK175" s="173">
        <f>SUM(BK176:BK180)</f>
        <v>0</v>
      </c>
    </row>
    <row r="176" spans="1:65" s="2" customFormat="1" ht="36" customHeight="1">
      <c r="A176" s="31"/>
      <c r="B176" s="144"/>
      <c r="C176" s="176" t="s">
        <v>206</v>
      </c>
      <c r="D176" s="176" t="s">
        <v>140</v>
      </c>
      <c r="E176" s="177" t="s">
        <v>281</v>
      </c>
      <c r="F176" s="178" t="s">
        <v>282</v>
      </c>
      <c r="G176" s="179" t="s">
        <v>169</v>
      </c>
      <c r="H176" s="180">
        <v>42.155999999999999</v>
      </c>
      <c r="I176" s="181"/>
      <c r="J176" s="182">
        <f>ROUND(I176*H176,2)</f>
        <v>0</v>
      </c>
      <c r="K176" s="183"/>
      <c r="L176" s="32"/>
      <c r="M176" s="184" t="s">
        <v>1</v>
      </c>
      <c r="N176" s="185" t="s">
        <v>42</v>
      </c>
      <c r="O176" s="57"/>
      <c r="P176" s="186">
        <f>O176*H176</f>
        <v>0</v>
      </c>
      <c r="Q176" s="186">
        <v>1.8907700000000001</v>
      </c>
      <c r="R176" s="186">
        <f>Q176*H176</f>
        <v>79.707300119999999</v>
      </c>
      <c r="S176" s="186">
        <v>0</v>
      </c>
      <c r="T176" s="187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88" t="s">
        <v>144</v>
      </c>
      <c r="AT176" s="188" t="s">
        <v>140</v>
      </c>
      <c r="AU176" s="188" t="s">
        <v>117</v>
      </c>
      <c r="AY176" s="14" t="s">
        <v>138</v>
      </c>
      <c r="BE176" s="93">
        <f>IF(N176="základná",J176,0)</f>
        <v>0</v>
      </c>
      <c r="BF176" s="93">
        <f>IF(N176="znížená",J176,0)</f>
        <v>0</v>
      </c>
      <c r="BG176" s="93">
        <f>IF(N176="zákl. prenesená",J176,0)</f>
        <v>0</v>
      </c>
      <c r="BH176" s="93">
        <f>IF(N176="zníž. prenesená",J176,0)</f>
        <v>0</v>
      </c>
      <c r="BI176" s="93">
        <f>IF(N176="nulová",J176,0)</f>
        <v>0</v>
      </c>
      <c r="BJ176" s="14" t="s">
        <v>117</v>
      </c>
      <c r="BK176" s="93">
        <f>ROUND(I176*H176,2)</f>
        <v>0</v>
      </c>
      <c r="BL176" s="14" t="s">
        <v>144</v>
      </c>
      <c r="BM176" s="188" t="s">
        <v>283</v>
      </c>
    </row>
    <row r="177" spans="1:65" s="2" customFormat="1" ht="24" customHeight="1">
      <c r="A177" s="31"/>
      <c r="B177" s="144"/>
      <c r="C177" s="176" t="s">
        <v>284</v>
      </c>
      <c r="D177" s="176" t="s">
        <v>140</v>
      </c>
      <c r="E177" s="177" t="s">
        <v>285</v>
      </c>
      <c r="F177" s="178" t="s">
        <v>286</v>
      </c>
      <c r="G177" s="179" t="s">
        <v>287</v>
      </c>
      <c r="H177" s="180">
        <v>3</v>
      </c>
      <c r="I177" s="181"/>
      <c r="J177" s="182">
        <f>ROUND(I177*H177,2)</f>
        <v>0</v>
      </c>
      <c r="K177" s="183"/>
      <c r="L177" s="32"/>
      <c r="M177" s="184" t="s">
        <v>1</v>
      </c>
      <c r="N177" s="185" t="s">
        <v>42</v>
      </c>
      <c r="O177" s="57"/>
      <c r="P177" s="186">
        <f>O177*H177</f>
        <v>0</v>
      </c>
      <c r="Q177" s="186">
        <v>6.6E-3</v>
      </c>
      <c r="R177" s="186">
        <f>Q177*H177</f>
        <v>1.9799999999999998E-2</v>
      </c>
      <c r="S177" s="186">
        <v>0</v>
      </c>
      <c r="T177" s="187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88" t="s">
        <v>144</v>
      </c>
      <c r="AT177" s="188" t="s">
        <v>140</v>
      </c>
      <c r="AU177" s="188" t="s">
        <v>117</v>
      </c>
      <c r="AY177" s="14" t="s">
        <v>138</v>
      </c>
      <c r="BE177" s="93">
        <f>IF(N177="základná",J177,0)</f>
        <v>0</v>
      </c>
      <c r="BF177" s="93">
        <f>IF(N177="znížená",J177,0)</f>
        <v>0</v>
      </c>
      <c r="BG177" s="93">
        <f>IF(N177="zákl. prenesená",J177,0)</f>
        <v>0</v>
      </c>
      <c r="BH177" s="93">
        <f>IF(N177="zníž. prenesená",J177,0)</f>
        <v>0</v>
      </c>
      <c r="BI177" s="93">
        <f>IF(N177="nulová",J177,0)</f>
        <v>0</v>
      </c>
      <c r="BJ177" s="14" t="s">
        <v>117</v>
      </c>
      <c r="BK177" s="93">
        <f>ROUND(I177*H177,2)</f>
        <v>0</v>
      </c>
      <c r="BL177" s="14" t="s">
        <v>144</v>
      </c>
      <c r="BM177" s="188" t="s">
        <v>288</v>
      </c>
    </row>
    <row r="178" spans="1:65" s="2" customFormat="1" ht="16.5" customHeight="1">
      <c r="A178" s="31"/>
      <c r="B178" s="144"/>
      <c r="C178" s="189" t="s">
        <v>210</v>
      </c>
      <c r="D178" s="189" t="s">
        <v>253</v>
      </c>
      <c r="E178" s="190" t="s">
        <v>289</v>
      </c>
      <c r="F178" s="191" t="s">
        <v>290</v>
      </c>
      <c r="G178" s="192" t="s">
        <v>287</v>
      </c>
      <c r="H178" s="193">
        <v>3.03</v>
      </c>
      <c r="I178" s="194"/>
      <c r="J178" s="195">
        <f>ROUND(I178*H178,2)</f>
        <v>0</v>
      </c>
      <c r="K178" s="196"/>
      <c r="L178" s="197"/>
      <c r="M178" s="198" t="s">
        <v>1</v>
      </c>
      <c r="N178" s="199" t="s">
        <v>42</v>
      </c>
      <c r="O178" s="57"/>
      <c r="P178" s="186">
        <f>O178*H178</f>
        <v>0</v>
      </c>
      <c r="Q178" s="186">
        <v>0</v>
      </c>
      <c r="R178" s="186">
        <f>Q178*H178</f>
        <v>0</v>
      </c>
      <c r="S178" s="186">
        <v>0</v>
      </c>
      <c r="T178" s="187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88" t="s">
        <v>166</v>
      </c>
      <c r="AT178" s="188" t="s">
        <v>253</v>
      </c>
      <c r="AU178" s="188" t="s">
        <v>117</v>
      </c>
      <c r="AY178" s="14" t="s">
        <v>138</v>
      </c>
      <c r="BE178" s="93">
        <f>IF(N178="základná",J178,0)</f>
        <v>0</v>
      </c>
      <c r="BF178" s="93">
        <f>IF(N178="znížená",J178,0)</f>
        <v>0</v>
      </c>
      <c r="BG178" s="93">
        <f>IF(N178="zákl. prenesená",J178,0)</f>
        <v>0</v>
      </c>
      <c r="BH178" s="93">
        <f>IF(N178="zníž. prenesená",J178,0)</f>
        <v>0</v>
      </c>
      <c r="BI178" s="93">
        <f>IF(N178="nulová",J178,0)</f>
        <v>0</v>
      </c>
      <c r="BJ178" s="14" t="s">
        <v>117</v>
      </c>
      <c r="BK178" s="93">
        <f>ROUND(I178*H178,2)</f>
        <v>0</v>
      </c>
      <c r="BL178" s="14" t="s">
        <v>144</v>
      </c>
      <c r="BM178" s="188" t="s">
        <v>291</v>
      </c>
    </row>
    <row r="179" spans="1:65" s="2" customFormat="1" ht="24" customHeight="1">
      <c r="A179" s="31"/>
      <c r="B179" s="144"/>
      <c r="C179" s="176" t="s">
        <v>292</v>
      </c>
      <c r="D179" s="176" t="s">
        <v>140</v>
      </c>
      <c r="E179" s="177" t="s">
        <v>293</v>
      </c>
      <c r="F179" s="178" t="s">
        <v>294</v>
      </c>
      <c r="G179" s="179" t="s">
        <v>169</v>
      </c>
      <c r="H179" s="180">
        <v>2.25</v>
      </c>
      <c r="I179" s="181"/>
      <c r="J179" s="182">
        <f>ROUND(I179*H179,2)</f>
        <v>0</v>
      </c>
      <c r="K179" s="183"/>
      <c r="L179" s="32"/>
      <c r="M179" s="184" t="s">
        <v>1</v>
      </c>
      <c r="N179" s="185" t="s">
        <v>42</v>
      </c>
      <c r="O179" s="57"/>
      <c r="P179" s="186">
        <f>O179*H179</f>
        <v>0</v>
      </c>
      <c r="Q179" s="186">
        <v>2.2164700000000002</v>
      </c>
      <c r="R179" s="186">
        <f>Q179*H179</f>
        <v>4.9870575000000006</v>
      </c>
      <c r="S179" s="186">
        <v>0</v>
      </c>
      <c r="T179" s="187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88" t="s">
        <v>144</v>
      </c>
      <c r="AT179" s="188" t="s">
        <v>140</v>
      </c>
      <c r="AU179" s="188" t="s">
        <v>117</v>
      </c>
      <c r="AY179" s="14" t="s">
        <v>138</v>
      </c>
      <c r="BE179" s="93">
        <f>IF(N179="základná",J179,0)</f>
        <v>0</v>
      </c>
      <c r="BF179" s="93">
        <f>IF(N179="znížená",J179,0)</f>
        <v>0</v>
      </c>
      <c r="BG179" s="93">
        <f>IF(N179="zákl. prenesená",J179,0)</f>
        <v>0</v>
      </c>
      <c r="BH179" s="93">
        <f>IF(N179="zníž. prenesená",J179,0)</f>
        <v>0</v>
      </c>
      <c r="BI179" s="93">
        <f>IF(N179="nulová",J179,0)</f>
        <v>0</v>
      </c>
      <c r="BJ179" s="14" t="s">
        <v>117</v>
      </c>
      <c r="BK179" s="93">
        <f>ROUND(I179*H179,2)</f>
        <v>0</v>
      </c>
      <c r="BL179" s="14" t="s">
        <v>144</v>
      </c>
      <c r="BM179" s="188" t="s">
        <v>295</v>
      </c>
    </row>
    <row r="180" spans="1:65" s="2" customFormat="1" ht="24" customHeight="1">
      <c r="A180" s="31"/>
      <c r="B180" s="144"/>
      <c r="C180" s="176" t="s">
        <v>213</v>
      </c>
      <c r="D180" s="176" t="s">
        <v>140</v>
      </c>
      <c r="E180" s="177" t="s">
        <v>296</v>
      </c>
      <c r="F180" s="178" t="s">
        <v>297</v>
      </c>
      <c r="G180" s="179" t="s">
        <v>143</v>
      </c>
      <c r="H180" s="180">
        <v>6</v>
      </c>
      <c r="I180" s="181"/>
      <c r="J180" s="182">
        <f>ROUND(I180*H180,2)</f>
        <v>0</v>
      </c>
      <c r="K180" s="183"/>
      <c r="L180" s="32"/>
      <c r="M180" s="184" t="s">
        <v>1</v>
      </c>
      <c r="N180" s="185" t="s">
        <v>42</v>
      </c>
      <c r="O180" s="57"/>
      <c r="P180" s="186">
        <f>O180*H180</f>
        <v>0</v>
      </c>
      <c r="Q180" s="186">
        <v>4.6100000000000004E-3</v>
      </c>
      <c r="R180" s="186">
        <f>Q180*H180</f>
        <v>2.7660000000000004E-2</v>
      </c>
      <c r="S180" s="186">
        <v>0</v>
      </c>
      <c r="T180" s="187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88" t="s">
        <v>144</v>
      </c>
      <c r="AT180" s="188" t="s">
        <v>140</v>
      </c>
      <c r="AU180" s="188" t="s">
        <v>117</v>
      </c>
      <c r="AY180" s="14" t="s">
        <v>138</v>
      </c>
      <c r="BE180" s="93">
        <f>IF(N180="základná",J180,0)</f>
        <v>0</v>
      </c>
      <c r="BF180" s="93">
        <f>IF(N180="znížená",J180,0)</f>
        <v>0</v>
      </c>
      <c r="BG180" s="93">
        <f>IF(N180="zákl. prenesená",J180,0)</f>
        <v>0</v>
      </c>
      <c r="BH180" s="93">
        <f>IF(N180="zníž. prenesená",J180,0)</f>
        <v>0</v>
      </c>
      <c r="BI180" s="93">
        <f>IF(N180="nulová",J180,0)</f>
        <v>0</v>
      </c>
      <c r="BJ180" s="14" t="s">
        <v>117</v>
      </c>
      <c r="BK180" s="93">
        <f>ROUND(I180*H180,2)</f>
        <v>0</v>
      </c>
      <c r="BL180" s="14" t="s">
        <v>144</v>
      </c>
      <c r="BM180" s="188" t="s">
        <v>298</v>
      </c>
    </row>
    <row r="181" spans="1:65" s="12" customFormat="1" ht="22.9" customHeight="1">
      <c r="B181" s="163"/>
      <c r="D181" s="164" t="s">
        <v>75</v>
      </c>
      <c r="E181" s="174" t="s">
        <v>156</v>
      </c>
      <c r="F181" s="174" t="s">
        <v>299</v>
      </c>
      <c r="I181" s="166"/>
      <c r="J181" s="175">
        <f>BK181</f>
        <v>0</v>
      </c>
      <c r="L181" s="163"/>
      <c r="M181" s="168"/>
      <c r="N181" s="169"/>
      <c r="O181" s="169"/>
      <c r="P181" s="170">
        <f>SUM(P182:P186)</f>
        <v>0</v>
      </c>
      <c r="Q181" s="169"/>
      <c r="R181" s="170">
        <f>SUM(R182:R186)</f>
        <v>20.786821020000001</v>
      </c>
      <c r="S181" s="169"/>
      <c r="T181" s="171">
        <f>SUM(T182:T186)</f>
        <v>0</v>
      </c>
      <c r="AR181" s="164" t="s">
        <v>84</v>
      </c>
      <c r="AT181" s="172" t="s">
        <v>75</v>
      </c>
      <c r="AU181" s="172" t="s">
        <v>84</v>
      </c>
      <c r="AY181" s="164" t="s">
        <v>138</v>
      </c>
      <c r="BK181" s="173">
        <f>SUM(BK182:BK186)</f>
        <v>0</v>
      </c>
    </row>
    <row r="182" spans="1:65" s="2" customFormat="1" ht="24" customHeight="1">
      <c r="A182" s="31"/>
      <c r="B182" s="144"/>
      <c r="C182" s="176" t="s">
        <v>300</v>
      </c>
      <c r="D182" s="176" t="s">
        <v>140</v>
      </c>
      <c r="E182" s="177" t="s">
        <v>301</v>
      </c>
      <c r="F182" s="178" t="s">
        <v>302</v>
      </c>
      <c r="G182" s="179" t="s">
        <v>143</v>
      </c>
      <c r="H182" s="180">
        <v>20.600999999999999</v>
      </c>
      <c r="I182" s="181"/>
      <c r="J182" s="182">
        <f>ROUND(I182*H182,2)</f>
        <v>0</v>
      </c>
      <c r="K182" s="183"/>
      <c r="L182" s="32"/>
      <c r="M182" s="184" t="s">
        <v>1</v>
      </c>
      <c r="N182" s="185" t="s">
        <v>42</v>
      </c>
      <c r="O182" s="57"/>
      <c r="P182" s="186">
        <f>O182*H182</f>
        <v>0</v>
      </c>
      <c r="Q182" s="186">
        <v>0.39561000000000002</v>
      </c>
      <c r="R182" s="186">
        <f>Q182*H182</f>
        <v>8.1499616100000001</v>
      </c>
      <c r="S182" s="186">
        <v>0</v>
      </c>
      <c r="T182" s="187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88" t="s">
        <v>144</v>
      </c>
      <c r="AT182" s="188" t="s">
        <v>140</v>
      </c>
      <c r="AU182" s="188" t="s">
        <v>117</v>
      </c>
      <c r="AY182" s="14" t="s">
        <v>138</v>
      </c>
      <c r="BE182" s="93">
        <f>IF(N182="základná",J182,0)</f>
        <v>0</v>
      </c>
      <c r="BF182" s="93">
        <f>IF(N182="znížená",J182,0)</f>
        <v>0</v>
      </c>
      <c r="BG182" s="93">
        <f>IF(N182="zákl. prenesená",J182,0)</f>
        <v>0</v>
      </c>
      <c r="BH182" s="93">
        <f>IF(N182="zníž. prenesená",J182,0)</f>
        <v>0</v>
      </c>
      <c r="BI182" s="93">
        <f>IF(N182="nulová",J182,0)</f>
        <v>0</v>
      </c>
      <c r="BJ182" s="14" t="s">
        <v>117</v>
      </c>
      <c r="BK182" s="93">
        <f>ROUND(I182*H182,2)</f>
        <v>0</v>
      </c>
      <c r="BL182" s="14" t="s">
        <v>144</v>
      </c>
      <c r="BM182" s="188" t="s">
        <v>303</v>
      </c>
    </row>
    <row r="183" spans="1:65" s="2" customFormat="1" ht="36" customHeight="1">
      <c r="A183" s="31"/>
      <c r="B183" s="144"/>
      <c r="C183" s="176" t="s">
        <v>217</v>
      </c>
      <c r="D183" s="176" t="s">
        <v>140</v>
      </c>
      <c r="E183" s="177" t="s">
        <v>304</v>
      </c>
      <c r="F183" s="178" t="s">
        <v>305</v>
      </c>
      <c r="G183" s="179" t="s">
        <v>143</v>
      </c>
      <c r="H183" s="180">
        <v>20.600999999999999</v>
      </c>
      <c r="I183" s="181"/>
      <c r="J183" s="182">
        <f>ROUND(I183*H183,2)</f>
        <v>0</v>
      </c>
      <c r="K183" s="183"/>
      <c r="L183" s="32"/>
      <c r="M183" s="184" t="s">
        <v>1</v>
      </c>
      <c r="N183" s="185" t="s">
        <v>42</v>
      </c>
      <c r="O183" s="57"/>
      <c r="P183" s="186">
        <f>O183*H183</f>
        <v>0</v>
      </c>
      <c r="Q183" s="186">
        <v>0.35338000000000003</v>
      </c>
      <c r="R183" s="186">
        <f>Q183*H183</f>
        <v>7.2799813800000006</v>
      </c>
      <c r="S183" s="186">
        <v>0</v>
      </c>
      <c r="T183" s="187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88" t="s">
        <v>144</v>
      </c>
      <c r="AT183" s="188" t="s">
        <v>140</v>
      </c>
      <c r="AU183" s="188" t="s">
        <v>117</v>
      </c>
      <c r="AY183" s="14" t="s">
        <v>138</v>
      </c>
      <c r="BE183" s="93">
        <f>IF(N183="základná",J183,0)</f>
        <v>0</v>
      </c>
      <c r="BF183" s="93">
        <f>IF(N183="znížená",J183,0)</f>
        <v>0</v>
      </c>
      <c r="BG183" s="93">
        <f>IF(N183="zákl. prenesená",J183,0)</f>
        <v>0</v>
      </c>
      <c r="BH183" s="93">
        <f>IF(N183="zníž. prenesená",J183,0)</f>
        <v>0</v>
      </c>
      <c r="BI183" s="93">
        <f>IF(N183="nulová",J183,0)</f>
        <v>0</v>
      </c>
      <c r="BJ183" s="14" t="s">
        <v>117</v>
      </c>
      <c r="BK183" s="93">
        <f>ROUND(I183*H183,2)</f>
        <v>0</v>
      </c>
      <c r="BL183" s="14" t="s">
        <v>144</v>
      </c>
      <c r="BM183" s="188" t="s">
        <v>306</v>
      </c>
    </row>
    <row r="184" spans="1:65" s="2" customFormat="1" ht="24" customHeight="1">
      <c r="A184" s="31"/>
      <c r="B184" s="144"/>
      <c r="C184" s="176" t="s">
        <v>307</v>
      </c>
      <c r="D184" s="176" t="s">
        <v>140</v>
      </c>
      <c r="E184" s="177" t="s">
        <v>308</v>
      </c>
      <c r="F184" s="178" t="s">
        <v>309</v>
      </c>
      <c r="G184" s="179" t="s">
        <v>143</v>
      </c>
      <c r="H184" s="180">
        <v>20.600999999999999</v>
      </c>
      <c r="I184" s="181"/>
      <c r="J184" s="182">
        <f>ROUND(I184*H184,2)</f>
        <v>0</v>
      </c>
      <c r="K184" s="183"/>
      <c r="L184" s="32"/>
      <c r="M184" s="184" t="s">
        <v>1</v>
      </c>
      <c r="N184" s="185" t="s">
        <v>42</v>
      </c>
      <c r="O184" s="57"/>
      <c r="P184" s="186">
        <f>O184*H184</f>
        <v>0</v>
      </c>
      <c r="Q184" s="186">
        <v>7.1000000000000002E-4</v>
      </c>
      <c r="R184" s="186">
        <f>Q184*H184</f>
        <v>1.4626709999999999E-2</v>
      </c>
      <c r="S184" s="186">
        <v>0</v>
      </c>
      <c r="T184" s="187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88" t="s">
        <v>144</v>
      </c>
      <c r="AT184" s="188" t="s">
        <v>140</v>
      </c>
      <c r="AU184" s="188" t="s">
        <v>117</v>
      </c>
      <c r="AY184" s="14" t="s">
        <v>138</v>
      </c>
      <c r="BE184" s="93">
        <f>IF(N184="základná",J184,0)</f>
        <v>0</v>
      </c>
      <c r="BF184" s="93">
        <f>IF(N184="znížená",J184,0)</f>
        <v>0</v>
      </c>
      <c r="BG184" s="93">
        <f>IF(N184="zákl. prenesená",J184,0)</f>
        <v>0</v>
      </c>
      <c r="BH184" s="93">
        <f>IF(N184="zníž. prenesená",J184,0)</f>
        <v>0</v>
      </c>
      <c r="BI184" s="93">
        <f>IF(N184="nulová",J184,0)</f>
        <v>0</v>
      </c>
      <c r="BJ184" s="14" t="s">
        <v>117</v>
      </c>
      <c r="BK184" s="93">
        <f>ROUND(I184*H184,2)</f>
        <v>0</v>
      </c>
      <c r="BL184" s="14" t="s">
        <v>144</v>
      </c>
      <c r="BM184" s="188" t="s">
        <v>310</v>
      </c>
    </row>
    <row r="185" spans="1:65" s="2" customFormat="1" ht="24" customHeight="1">
      <c r="A185" s="31"/>
      <c r="B185" s="144"/>
      <c r="C185" s="176" t="s">
        <v>311</v>
      </c>
      <c r="D185" s="176" t="s">
        <v>140</v>
      </c>
      <c r="E185" s="177" t="s">
        <v>312</v>
      </c>
      <c r="F185" s="178" t="s">
        <v>313</v>
      </c>
      <c r="G185" s="179" t="s">
        <v>143</v>
      </c>
      <c r="H185" s="180">
        <v>20.600999999999999</v>
      </c>
      <c r="I185" s="181"/>
      <c r="J185" s="182">
        <f>ROUND(I185*H185,2)</f>
        <v>0</v>
      </c>
      <c r="K185" s="183"/>
      <c r="L185" s="32"/>
      <c r="M185" s="184" t="s">
        <v>1</v>
      </c>
      <c r="N185" s="185" t="s">
        <v>42</v>
      </c>
      <c r="O185" s="57"/>
      <c r="P185" s="186">
        <f>O185*H185</f>
        <v>0</v>
      </c>
      <c r="Q185" s="186">
        <v>0.12966</v>
      </c>
      <c r="R185" s="186">
        <f>Q185*H185</f>
        <v>2.67112566</v>
      </c>
      <c r="S185" s="186">
        <v>0</v>
      </c>
      <c r="T185" s="187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88" t="s">
        <v>144</v>
      </c>
      <c r="AT185" s="188" t="s">
        <v>140</v>
      </c>
      <c r="AU185" s="188" t="s">
        <v>117</v>
      </c>
      <c r="AY185" s="14" t="s">
        <v>138</v>
      </c>
      <c r="BE185" s="93">
        <f>IF(N185="základná",J185,0)</f>
        <v>0</v>
      </c>
      <c r="BF185" s="93">
        <f>IF(N185="znížená",J185,0)</f>
        <v>0</v>
      </c>
      <c r="BG185" s="93">
        <f>IF(N185="zákl. prenesená",J185,0)</f>
        <v>0</v>
      </c>
      <c r="BH185" s="93">
        <f>IF(N185="zníž. prenesená",J185,0)</f>
        <v>0</v>
      </c>
      <c r="BI185" s="93">
        <f>IF(N185="nulová",J185,0)</f>
        <v>0</v>
      </c>
      <c r="BJ185" s="14" t="s">
        <v>117</v>
      </c>
      <c r="BK185" s="93">
        <f>ROUND(I185*H185,2)</f>
        <v>0</v>
      </c>
      <c r="BL185" s="14" t="s">
        <v>144</v>
      </c>
      <c r="BM185" s="188" t="s">
        <v>314</v>
      </c>
    </row>
    <row r="186" spans="1:65" s="2" customFormat="1" ht="24" customHeight="1">
      <c r="A186" s="31"/>
      <c r="B186" s="144"/>
      <c r="C186" s="176" t="s">
        <v>315</v>
      </c>
      <c r="D186" s="176" t="s">
        <v>140</v>
      </c>
      <c r="E186" s="177" t="s">
        <v>316</v>
      </c>
      <c r="F186" s="178" t="s">
        <v>317</v>
      </c>
      <c r="G186" s="179" t="s">
        <v>143</v>
      </c>
      <c r="H186" s="180">
        <v>20.600999999999999</v>
      </c>
      <c r="I186" s="181"/>
      <c r="J186" s="182">
        <f>ROUND(I186*H186,2)</f>
        <v>0</v>
      </c>
      <c r="K186" s="183"/>
      <c r="L186" s="32"/>
      <c r="M186" s="184" t="s">
        <v>1</v>
      </c>
      <c r="N186" s="185" t="s">
        <v>42</v>
      </c>
      <c r="O186" s="57"/>
      <c r="P186" s="186">
        <f>O186*H186</f>
        <v>0</v>
      </c>
      <c r="Q186" s="186">
        <v>0.12966</v>
      </c>
      <c r="R186" s="186">
        <f>Q186*H186</f>
        <v>2.67112566</v>
      </c>
      <c r="S186" s="186">
        <v>0</v>
      </c>
      <c r="T186" s="187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88" t="s">
        <v>144</v>
      </c>
      <c r="AT186" s="188" t="s">
        <v>140</v>
      </c>
      <c r="AU186" s="188" t="s">
        <v>117</v>
      </c>
      <c r="AY186" s="14" t="s">
        <v>138</v>
      </c>
      <c r="BE186" s="93">
        <f>IF(N186="základná",J186,0)</f>
        <v>0</v>
      </c>
      <c r="BF186" s="93">
        <f>IF(N186="znížená",J186,0)</f>
        <v>0</v>
      </c>
      <c r="BG186" s="93">
        <f>IF(N186="zákl. prenesená",J186,0)</f>
        <v>0</v>
      </c>
      <c r="BH186" s="93">
        <f>IF(N186="zníž. prenesená",J186,0)</f>
        <v>0</v>
      </c>
      <c r="BI186" s="93">
        <f>IF(N186="nulová",J186,0)</f>
        <v>0</v>
      </c>
      <c r="BJ186" s="14" t="s">
        <v>117</v>
      </c>
      <c r="BK186" s="93">
        <f>ROUND(I186*H186,2)</f>
        <v>0</v>
      </c>
      <c r="BL186" s="14" t="s">
        <v>144</v>
      </c>
      <c r="BM186" s="188" t="s">
        <v>318</v>
      </c>
    </row>
    <row r="187" spans="1:65" s="12" customFormat="1" ht="22.9" customHeight="1">
      <c r="B187" s="163"/>
      <c r="D187" s="164" t="s">
        <v>75</v>
      </c>
      <c r="E187" s="174" t="s">
        <v>166</v>
      </c>
      <c r="F187" s="174" t="s">
        <v>319</v>
      </c>
      <c r="I187" s="166"/>
      <c r="J187" s="175">
        <f>BK187</f>
        <v>0</v>
      </c>
      <c r="L187" s="163"/>
      <c r="M187" s="168"/>
      <c r="N187" s="169"/>
      <c r="O187" s="169"/>
      <c r="P187" s="170">
        <f>SUM(P188:P208)</f>
        <v>0</v>
      </c>
      <c r="Q187" s="169"/>
      <c r="R187" s="170">
        <f>SUM(R188:R208)</f>
        <v>34.553553800000003</v>
      </c>
      <c r="S187" s="169"/>
      <c r="T187" s="171">
        <f>SUM(T188:T208)</f>
        <v>0</v>
      </c>
      <c r="AR187" s="164" t="s">
        <v>84</v>
      </c>
      <c r="AT187" s="172" t="s">
        <v>75</v>
      </c>
      <c r="AU187" s="172" t="s">
        <v>84</v>
      </c>
      <c r="AY187" s="164" t="s">
        <v>138</v>
      </c>
      <c r="BK187" s="173">
        <f>SUM(BK188:BK208)</f>
        <v>0</v>
      </c>
    </row>
    <row r="188" spans="1:65" s="2" customFormat="1" ht="24" customHeight="1">
      <c r="A188" s="31"/>
      <c r="B188" s="144"/>
      <c r="C188" s="176" t="s">
        <v>320</v>
      </c>
      <c r="D188" s="176" t="s">
        <v>140</v>
      </c>
      <c r="E188" s="177" t="s">
        <v>321</v>
      </c>
      <c r="F188" s="178" t="s">
        <v>322</v>
      </c>
      <c r="G188" s="179" t="s">
        <v>159</v>
      </c>
      <c r="H188" s="180">
        <v>50</v>
      </c>
      <c r="I188" s="181"/>
      <c r="J188" s="182">
        <f t="shared" ref="J188:J208" si="15">ROUND(I188*H188,2)</f>
        <v>0</v>
      </c>
      <c r="K188" s="183"/>
      <c r="L188" s="32"/>
      <c r="M188" s="184" t="s">
        <v>1</v>
      </c>
      <c r="N188" s="185" t="s">
        <v>42</v>
      </c>
      <c r="O188" s="57"/>
      <c r="P188" s="186">
        <f t="shared" ref="P188:P208" si="16">O188*H188</f>
        <v>0</v>
      </c>
      <c r="Q188" s="186">
        <v>1.7600000000000001E-3</v>
      </c>
      <c r="R188" s="186">
        <f t="shared" ref="R188:R208" si="17">Q188*H188</f>
        <v>8.8000000000000009E-2</v>
      </c>
      <c r="S188" s="186">
        <v>0</v>
      </c>
      <c r="T188" s="187">
        <f t="shared" ref="T188:T208" si="18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88" t="s">
        <v>144</v>
      </c>
      <c r="AT188" s="188" t="s">
        <v>140</v>
      </c>
      <c r="AU188" s="188" t="s">
        <v>117</v>
      </c>
      <c r="AY188" s="14" t="s">
        <v>138</v>
      </c>
      <c r="BE188" s="93">
        <f t="shared" ref="BE188:BE208" si="19">IF(N188="základná",J188,0)</f>
        <v>0</v>
      </c>
      <c r="BF188" s="93">
        <f t="shared" ref="BF188:BF208" si="20">IF(N188="znížená",J188,0)</f>
        <v>0</v>
      </c>
      <c r="BG188" s="93">
        <f t="shared" ref="BG188:BG208" si="21">IF(N188="zákl. prenesená",J188,0)</f>
        <v>0</v>
      </c>
      <c r="BH188" s="93">
        <f t="shared" ref="BH188:BH208" si="22">IF(N188="zníž. prenesená",J188,0)</f>
        <v>0</v>
      </c>
      <c r="BI188" s="93">
        <f t="shared" ref="BI188:BI208" si="23">IF(N188="nulová",J188,0)</f>
        <v>0</v>
      </c>
      <c r="BJ188" s="14" t="s">
        <v>117</v>
      </c>
      <c r="BK188" s="93">
        <f t="shared" ref="BK188:BK208" si="24">ROUND(I188*H188,2)</f>
        <v>0</v>
      </c>
      <c r="BL188" s="14" t="s">
        <v>144</v>
      </c>
      <c r="BM188" s="188" t="s">
        <v>323</v>
      </c>
    </row>
    <row r="189" spans="1:65" s="2" customFormat="1" ht="24" customHeight="1">
      <c r="A189" s="31"/>
      <c r="B189" s="144"/>
      <c r="C189" s="189" t="s">
        <v>324</v>
      </c>
      <c r="D189" s="189" t="s">
        <v>253</v>
      </c>
      <c r="E189" s="190" t="s">
        <v>325</v>
      </c>
      <c r="F189" s="191" t="s">
        <v>326</v>
      </c>
      <c r="G189" s="192" t="s">
        <v>287</v>
      </c>
      <c r="H189" s="193">
        <v>9</v>
      </c>
      <c r="I189" s="194"/>
      <c r="J189" s="195">
        <f t="shared" si="15"/>
        <v>0</v>
      </c>
      <c r="K189" s="196"/>
      <c r="L189" s="197"/>
      <c r="M189" s="198" t="s">
        <v>1</v>
      </c>
      <c r="N189" s="199" t="s">
        <v>42</v>
      </c>
      <c r="O189" s="57"/>
      <c r="P189" s="186">
        <f t="shared" si="16"/>
        <v>0</v>
      </c>
      <c r="Q189" s="186">
        <v>0</v>
      </c>
      <c r="R189" s="186">
        <f t="shared" si="17"/>
        <v>0</v>
      </c>
      <c r="S189" s="186">
        <v>0</v>
      </c>
      <c r="T189" s="187">
        <f t="shared" si="1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88" t="s">
        <v>166</v>
      </c>
      <c r="AT189" s="188" t="s">
        <v>253</v>
      </c>
      <c r="AU189" s="188" t="s">
        <v>117</v>
      </c>
      <c r="AY189" s="14" t="s">
        <v>138</v>
      </c>
      <c r="BE189" s="93">
        <f t="shared" si="19"/>
        <v>0</v>
      </c>
      <c r="BF189" s="93">
        <f t="shared" si="20"/>
        <v>0</v>
      </c>
      <c r="BG189" s="93">
        <f t="shared" si="21"/>
        <v>0</v>
      </c>
      <c r="BH189" s="93">
        <f t="shared" si="22"/>
        <v>0</v>
      </c>
      <c r="BI189" s="93">
        <f t="shared" si="23"/>
        <v>0</v>
      </c>
      <c r="BJ189" s="14" t="s">
        <v>117</v>
      </c>
      <c r="BK189" s="93">
        <f t="shared" si="24"/>
        <v>0</v>
      </c>
      <c r="BL189" s="14" t="s">
        <v>144</v>
      </c>
      <c r="BM189" s="188" t="s">
        <v>327</v>
      </c>
    </row>
    <row r="190" spans="1:65" s="2" customFormat="1" ht="24" customHeight="1">
      <c r="A190" s="31"/>
      <c r="B190" s="144"/>
      <c r="C190" s="176" t="s">
        <v>221</v>
      </c>
      <c r="D190" s="176" t="s">
        <v>140</v>
      </c>
      <c r="E190" s="177" t="s">
        <v>328</v>
      </c>
      <c r="F190" s="178" t="s">
        <v>329</v>
      </c>
      <c r="G190" s="179" t="s">
        <v>159</v>
      </c>
      <c r="H190" s="180">
        <v>291.93</v>
      </c>
      <c r="I190" s="181"/>
      <c r="J190" s="182">
        <f t="shared" si="15"/>
        <v>0</v>
      </c>
      <c r="K190" s="183"/>
      <c r="L190" s="32"/>
      <c r="M190" s="184" t="s">
        <v>1</v>
      </c>
      <c r="N190" s="185" t="s">
        <v>42</v>
      </c>
      <c r="O190" s="57"/>
      <c r="P190" s="186">
        <f t="shared" si="16"/>
        <v>0</v>
      </c>
      <c r="Q190" s="186">
        <v>2.66E-3</v>
      </c>
      <c r="R190" s="186">
        <f t="shared" si="17"/>
        <v>0.77653380000000005</v>
      </c>
      <c r="S190" s="186">
        <v>0</v>
      </c>
      <c r="T190" s="187">
        <f t="shared" si="1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88" t="s">
        <v>144</v>
      </c>
      <c r="AT190" s="188" t="s">
        <v>140</v>
      </c>
      <c r="AU190" s="188" t="s">
        <v>117</v>
      </c>
      <c r="AY190" s="14" t="s">
        <v>138</v>
      </c>
      <c r="BE190" s="93">
        <f t="shared" si="19"/>
        <v>0</v>
      </c>
      <c r="BF190" s="93">
        <f t="shared" si="20"/>
        <v>0</v>
      </c>
      <c r="BG190" s="93">
        <f t="shared" si="21"/>
        <v>0</v>
      </c>
      <c r="BH190" s="93">
        <f t="shared" si="22"/>
        <v>0</v>
      </c>
      <c r="BI190" s="93">
        <f t="shared" si="23"/>
        <v>0</v>
      </c>
      <c r="BJ190" s="14" t="s">
        <v>117</v>
      </c>
      <c r="BK190" s="93">
        <f t="shared" si="24"/>
        <v>0</v>
      </c>
      <c r="BL190" s="14" t="s">
        <v>144</v>
      </c>
      <c r="BM190" s="188" t="s">
        <v>330</v>
      </c>
    </row>
    <row r="191" spans="1:65" s="2" customFormat="1" ht="24" customHeight="1">
      <c r="A191" s="31"/>
      <c r="B191" s="144"/>
      <c r="C191" s="189" t="s">
        <v>331</v>
      </c>
      <c r="D191" s="189" t="s">
        <v>253</v>
      </c>
      <c r="E191" s="190" t="s">
        <v>332</v>
      </c>
      <c r="F191" s="191" t="s">
        <v>333</v>
      </c>
      <c r="G191" s="192" t="s">
        <v>287</v>
      </c>
      <c r="H191" s="193">
        <v>49</v>
      </c>
      <c r="I191" s="194"/>
      <c r="J191" s="195">
        <f t="shared" si="15"/>
        <v>0</v>
      </c>
      <c r="K191" s="196"/>
      <c r="L191" s="197"/>
      <c r="M191" s="198" t="s">
        <v>1</v>
      </c>
      <c r="N191" s="199" t="s">
        <v>42</v>
      </c>
      <c r="O191" s="57"/>
      <c r="P191" s="186">
        <f t="shared" si="16"/>
        <v>0</v>
      </c>
      <c r="Q191" s="186">
        <v>0</v>
      </c>
      <c r="R191" s="186">
        <f t="shared" si="17"/>
        <v>0</v>
      </c>
      <c r="S191" s="186">
        <v>0</v>
      </c>
      <c r="T191" s="187">
        <f t="shared" si="1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88" t="s">
        <v>166</v>
      </c>
      <c r="AT191" s="188" t="s">
        <v>253</v>
      </c>
      <c r="AU191" s="188" t="s">
        <v>117</v>
      </c>
      <c r="AY191" s="14" t="s">
        <v>138</v>
      </c>
      <c r="BE191" s="93">
        <f t="shared" si="19"/>
        <v>0</v>
      </c>
      <c r="BF191" s="93">
        <f t="shared" si="20"/>
        <v>0</v>
      </c>
      <c r="BG191" s="93">
        <f t="shared" si="21"/>
        <v>0</v>
      </c>
      <c r="BH191" s="93">
        <f t="shared" si="22"/>
        <v>0</v>
      </c>
      <c r="BI191" s="93">
        <f t="shared" si="23"/>
        <v>0</v>
      </c>
      <c r="BJ191" s="14" t="s">
        <v>117</v>
      </c>
      <c r="BK191" s="93">
        <f t="shared" si="24"/>
        <v>0</v>
      </c>
      <c r="BL191" s="14" t="s">
        <v>144</v>
      </c>
      <c r="BM191" s="188" t="s">
        <v>334</v>
      </c>
    </row>
    <row r="192" spans="1:65" s="2" customFormat="1" ht="24" customHeight="1">
      <c r="A192" s="31"/>
      <c r="B192" s="144"/>
      <c r="C192" s="176" t="s">
        <v>225</v>
      </c>
      <c r="D192" s="176" t="s">
        <v>140</v>
      </c>
      <c r="E192" s="177" t="s">
        <v>335</v>
      </c>
      <c r="F192" s="178" t="s">
        <v>336</v>
      </c>
      <c r="G192" s="179" t="s">
        <v>287</v>
      </c>
      <c r="H192" s="180">
        <v>4</v>
      </c>
      <c r="I192" s="181"/>
      <c r="J192" s="182">
        <f t="shared" si="15"/>
        <v>0</v>
      </c>
      <c r="K192" s="183"/>
      <c r="L192" s="32"/>
      <c r="M192" s="184" t="s">
        <v>1</v>
      </c>
      <c r="N192" s="185" t="s">
        <v>42</v>
      </c>
      <c r="O192" s="57"/>
      <c r="P192" s="186">
        <f t="shared" si="16"/>
        <v>0</v>
      </c>
      <c r="Q192" s="186">
        <v>8.8000000000000003E-4</v>
      </c>
      <c r="R192" s="186">
        <f t="shared" si="17"/>
        <v>3.5200000000000001E-3</v>
      </c>
      <c r="S192" s="186">
        <v>0</v>
      </c>
      <c r="T192" s="187">
        <f t="shared" si="1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88" t="s">
        <v>144</v>
      </c>
      <c r="AT192" s="188" t="s">
        <v>140</v>
      </c>
      <c r="AU192" s="188" t="s">
        <v>117</v>
      </c>
      <c r="AY192" s="14" t="s">
        <v>138</v>
      </c>
      <c r="BE192" s="93">
        <f t="shared" si="19"/>
        <v>0</v>
      </c>
      <c r="BF192" s="93">
        <f t="shared" si="20"/>
        <v>0</v>
      </c>
      <c r="BG192" s="93">
        <f t="shared" si="21"/>
        <v>0</v>
      </c>
      <c r="BH192" s="93">
        <f t="shared" si="22"/>
        <v>0</v>
      </c>
      <c r="BI192" s="93">
        <f t="shared" si="23"/>
        <v>0</v>
      </c>
      <c r="BJ192" s="14" t="s">
        <v>117</v>
      </c>
      <c r="BK192" s="93">
        <f t="shared" si="24"/>
        <v>0</v>
      </c>
      <c r="BL192" s="14" t="s">
        <v>144</v>
      </c>
      <c r="BM192" s="188" t="s">
        <v>337</v>
      </c>
    </row>
    <row r="193" spans="1:65" s="2" customFormat="1" ht="24" customHeight="1">
      <c r="A193" s="31"/>
      <c r="B193" s="144"/>
      <c r="C193" s="189" t="s">
        <v>338</v>
      </c>
      <c r="D193" s="189" t="s">
        <v>253</v>
      </c>
      <c r="E193" s="190" t="s">
        <v>339</v>
      </c>
      <c r="F193" s="191" t="s">
        <v>340</v>
      </c>
      <c r="G193" s="192" t="s">
        <v>287</v>
      </c>
      <c r="H193" s="193">
        <v>4</v>
      </c>
      <c r="I193" s="194"/>
      <c r="J193" s="195">
        <f t="shared" si="15"/>
        <v>0</v>
      </c>
      <c r="K193" s="196"/>
      <c r="L193" s="197"/>
      <c r="M193" s="198" t="s">
        <v>1</v>
      </c>
      <c r="N193" s="199" t="s">
        <v>42</v>
      </c>
      <c r="O193" s="57"/>
      <c r="P193" s="186">
        <f t="shared" si="16"/>
        <v>0</v>
      </c>
      <c r="Q193" s="186">
        <v>0</v>
      </c>
      <c r="R193" s="186">
        <f t="shared" si="17"/>
        <v>0</v>
      </c>
      <c r="S193" s="186">
        <v>0</v>
      </c>
      <c r="T193" s="187">
        <f t="shared" si="1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88" t="s">
        <v>166</v>
      </c>
      <c r="AT193" s="188" t="s">
        <v>253</v>
      </c>
      <c r="AU193" s="188" t="s">
        <v>117</v>
      </c>
      <c r="AY193" s="14" t="s">
        <v>138</v>
      </c>
      <c r="BE193" s="93">
        <f t="shared" si="19"/>
        <v>0</v>
      </c>
      <c r="BF193" s="93">
        <f t="shared" si="20"/>
        <v>0</v>
      </c>
      <c r="BG193" s="93">
        <f t="shared" si="21"/>
        <v>0</v>
      </c>
      <c r="BH193" s="93">
        <f t="shared" si="22"/>
        <v>0</v>
      </c>
      <c r="BI193" s="93">
        <f t="shared" si="23"/>
        <v>0</v>
      </c>
      <c r="BJ193" s="14" t="s">
        <v>117</v>
      </c>
      <c r="BK193" s="93">
        <f t="shared" si="24"/>
        <v>0</v>
      </c>
      <c r="BL193" s="14" t="s">
        <v>144</v>
      </c>
      <c r="BM193" s="188" t="s">
        <v>341</v>
      </c>
    </row>
    <row r="194" spans="1:65" s="2" customFormat="1" ht="36" customHeight="1">
      <c r="A194" s="31"/>
      <c r="B194" s="144"/>
      <c r="C194" s="176" t="s">
        <v>229</v>
      </c>
      <c r="D194" s="176" t="s">
        <v>140</v>
      </c>
      <c r="E194" s="177" t="s">
        <v>342</v>
      </c>
      <c r="F194" s="178" t="s">
        <v>343</v>
      </c>
      <c r="G194" s="179" t="s">
        <v>287</v>
      </c>
      <c r="H194" s="180">
        <v>20</v>
      </c>
      <c r="I194" s="181"/>
      <c r="J194" s="182">
        <f t="shared" si="15"/>
        <v>0</v>
      </c>
      <c r="K194" s="183"/>
      <c r="L194" s="32"/>
      <c r="M194" s="184" t="s">
        <v>1</v>
      </c>
      <c r="N194" s="185" t="s">
        <v>42</v>
      </c>
      <c r="O194" s="57"/>
      <c r="P194" s="186">
        <f t="shared" si="16"/>
        <v>0</v>
      </c>
      <c r="Q194" s="186">
        <v>2.66E-3</v>
      </c>
      <c r="R194" s="186">
        <f t="shared" si="17"/>
        <v>5.3199999999999997E-2</v>
      </c>
      <c r="S194" s="186">
        <v>0</v>
      </c>
      <c r="T194" s="187">
        <f t="shared" si="1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88" t="s">
        <v>144</v>
      </c>
      <c r="AT194" s="188" t="s">
        <v>140</v>
      </c>
      <c r="AU194" s="188" t="s">
        <v>117</v>
      </c>
      <c r="AY194" s="14" t="s">
        <v>138</v>
      </c>
      <c r="BE194" s="93">
        <f t="shared" si="19"/>
        <v>0</v>
      </c>
      <c r="BF194" s="93">
        <f t="shared" si="20"/>
        <v>0</v>
      </c>
      <c r="BG194" s="93">
        <f t="shared" si="21"/>
        <v>0</v>
      </c>
      <c r="BH194" s="93">
        <f t="shared" si="22"/>
        <v>0</v>
      </c>
      <c r="BI194" s="93">
        <f t="shared" si="23"/>
        <v>0</v>
      </c>
      <c r="BJ194" s="14" t="s">
        <v>117</v>
      </c>
      <c r="BK194" s="93">
        <f t="shared" si="24"/>
        <v>0</v>
      </c>
      <c r="BL194" s="14" t="s">
        <v>144</v>
      </c>
      <c r="BM194" s="188" t="s">
        <v>344</v>
      </c>
    </row>
    <row r="195" spans="1:65" s="2" customFormat="1" ht="24" customHeight="1">
      <c r="A195" s="31"/>
      <c r="B195" s="144"/>
      <c r="C195" s="189" t="s">
        <v>345</v>
      </c>
      <c r="D195" s="189" t="s">
        <v>253</v>
      </c>
      <c r="E195" s="190" t="s">
        <v>346</v>
      </c>
      <c r="F195" s="191" t="s">
        <v>347</v>
      </c>
      <c r="G195" s="192" t="s">
        <v>287</v>
      </c>
      <c r="H195" s="193">
        <v>20</v>
      </c>
      <c r="I195" s="194"/>
      <c r="J195" s="195">
        <f t="shared" si="15"/>
        <v>0</v>
      </c>
      <c r="K195" s="196"/>
      <c r="L195" s="197"/>
      <c r="M195" s="198" t="s">
        <v>1</v>
      </c>
      <c r="N195" s="199" t="s">
        <v>42</v>
      </c>
      <c r="O195" s="57"/>
      <c r="P195" s="186">
        <f t="shared" si="16"/>
        <v>0</v>
      </c>
      <c r="Q195" s="186">
        <v>0</v>
      </c>
      <c r="R195" s="186">
        <f t="shared" si="17"/>
        <v>0</v>
      </c>
      <c r="S195" s="186">
        <v>0</v>
      </c>
      <c r="T195" s="187">
        <f t="shared" si="1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88" t="s">
        <v>166</v>
      </c>
      <c r="AT195" s="188" t="s">
        <v>253</v>
      </c>
      <c r="AU195" s="188" t="s">
        <v>117</v>
      </c>
      <c r="AY195" s="14" t="s">
        <v>138</v>
      </c>
      <c r="BE195" s="93">
        <f t="shared" si="19"/>
        <v>0</v>
      </c>
      <c r="BF195" s="93">
        <f t="shared" si="20"/>
        <v>0</v>
      </c>
      <c r="BG195" s="93">
        <f t="shared" si="21"/>
        <v>0</v>
      </c>
      <c r="BH195" s="93">
        <f t="shared" si="22"/>
        <v>0</v>
      </c>
      <c r="BI195" s="93">
        <f t="shared" si="23"/>
        <v>0</v>
      </c>
      <c r="BJ195" s="14" t="s">
        <v>117</v>
      </c>
      <c r="BK195" s="93">
        <f t="shared" si="24"/>
        <v>0</v>
      </c>
      <c r="BL195" s="14" t="s">
        <v>144</v>
      </c>
      <c r="BM195" s="188" t="s">
        <v>348</v>
      </c>
    </row>
    <row r="196" spans="1:65" s="2" customFormat="1" ht="24" customHeight="1">
      <c r="A196" s="31"/>
      <c r="B196" s="144"/>
      <c r="C196" s="189" t="s">
        <v>233</v>
      </c>
      <c r="D196" s="189" t="s">
        <v>253</v>
      </c>
      <c r="E196" s="190" t="s">
        <v>349</v>
      </c>
      <c r="F196" s="191" t="s">
        <v>350</v>
      </c>
      <c r="G196" s="192" t="s">
        <v>287</v>
      </c>
      <c r="H196" s="193">
        <v>10</v>
      </c>
      <c r="I196" s="194"/>
      <c r="J196" s="195">
        <f t="shared" si="15"/>
        <v>0</v>
      </c>
      <c r="K196" s="196"/>
      <c r="L196" s="197"/>
      <c r="M196" s="198" t="s">
        <v>1</v>
      </c>
      <c r="N196" s="199" t="s">
        <v>42</v>
      </c>
      <c r="O196" s="57"/>
      <c r="P196" s="186">
        <f t="shared" si="16"/>
        <v>0</v>
      </c>
      <c r="Q196" s="186">
        <v>0</v>
      </c>
      <c r="R196" s="186">
        <f t="shared" si="17"/>
        <v>0</v>
      </c>
      <c r="S196" s="186">
        <v>0</v>
      </c>
      <c r="T196" s="187">
        <f t="shared" si="1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88" t="s">
        <v>166</v>
      </c>
      <c r="AT196" s="188" t="s">
        <v>253</v>
      </c>
      <c r="AU196" s="188" t="s">
        <v>117</v>
      </c>
      <c r="AY196" s="14" t="s">
        <v>138</v>
      </c>
      <c r="BE196" s="93">
        <f t="shared" si="19"/>
        <v>0</v>
      </c>
      <c r="BF196" s="93">
        <f t="shared" si="20"/>
        <v>0</v>
      </c>
      <c r="BG196" s="93">
        <f t="shared" si="21"/>
        <v>0</v>
      </c>
      <c r="BH196" s="93">
        <f t="shared" si="22"/>
        <v>0</v>
      </c>
      <c r="BI196" s="93">
        <f t="shared" si="23"/>
        <v>0</v>
      </c>
      <c r="BJ196" s="14" t="s">
        <v>117</v>
      </c>
      <c r="BK196" s="93">
        <f t="shared" si="24"/>
        <v>0</v>
      </c>
      <c r="BL196" s="14" t="s">
        <v>144</v>
      </c>
      <c r="BM196" s="188" t="s">
        <v>351</v>
      </c>
    </row>
    <row r="197" spans="1:65" s="2" customFormat="1" ht="24" customHeight="1">
      <c r="A197" s="31"/>
      <c r="B197" s="144"/>
      <c r="C197" s="189" t="s">
        <v>352</v>
      </c>
      <c r="D197" s="189" t="s">
        <v>253</v>
      </c>
      <c r="E197" s="190" t="s">
        <v>353</v>
      </c>
      <c r="F197" s="191" t="s">
        <v>354</v>
      </c>
      <c r="G197" s="192" t="s">
        <v>287</v>
      </c>
      <c r="H197" s="193">
        <v>46</v>
      </c>
      <c r="I197" s="194"/>
      <c r="J197" s="195">
        <f t="shared" si="15"/>
        <v>0</v>
      </c>
      <c r="K197" s="196"/>
      <c r="L197" s="197"/>
      <c r="M197" s="198" t="s">
        <v>1</v>
      </c>
      <c r="N197" s="199" t="s">
        <v>42</v>
      </c>
      <c r="O197" s="57"/>
      <c r="P197" s="186">
        <f t="shared" si="16"/>
        <v>0</v>
      </c>
      <c r="Q197" s="186">
        <v>0</v>
      </c>
      <c r="R197" s="186">
        <f t="shared" si="17"/>
        <v>0</v>
      </c>
      <c r="S197" s="186">
        <v>0</v>
      </c>
      <c r="T197" s="187">
        <f t="shared" si="1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88" t="s">
        <v>166</v>
      </c>
      <c r="AT197" s="188" t="s">
        <v>253</v>
      </c>
      <c r="AU197" s="188" t="s">
        <v>117</v>
      </c>
      <c r="AY197" s="14" t="s">
        <v>138</v>
      </c>
      <c r="BE197" s="93">
        <f t="shared" si="19"/>
        <v>0</v>
      </c>
      <c r="BF197" s="93">
        <f t="shared" si="20"/>
        <v>0</v>
      </c>
      <c r="BG197" s="93">
        <f t="shared" si="21"/>
        <v>0</v>
      </c>
      <c r="BH197" s="93">
        <f t="shared" si="22"/>
        <v>0</v>
      </c>
      <c r="BI197" s="93">
        <f t="shared" si="23"/>
        <v>0</v>
      </c>
      <c r="BJ197" s="14" t="s">
        <v>117</v>
      </c>
      <c r="BK197" s="93">
        <f t="shared" si="24"/>
        <v>0</v>
      </c>
      <c r="BL197" s="14" t="s">
        <v>144</v>
      </c>
      <c r="BM197" s="188" t="s">
        <v>355</v>
      </c>
    </row>
    <row r="198" spans="1:65" s="2" customFormat="1" ht="16.5" customHeight="1">
      <c r="A198" s="31"/>
      <c r="B198" s="144"/>
      <c r="C198" s="176" t="s">
        <v>356</v>
      </c>
      <c r="D198" s="176" t="s">
        <v>140</v>
      </c>
      <c r="E198" s="177" t="s">
        <v>357</v>
      </c>
      <c r="F198" s="178" t="s">
        <v>358</v>
      </c>
      <c r="G198" s="179" t="s">
        <v>159</v>
      </c>
      <c r="H198" s="180">
        <v>291.93</v>
      </c>
      <c r="I198" s="181"/>
      <c r="J198" s="182">
        <f t="shared" si="15"/>
        <v>0</v>
      </c>
      <c r="K198" s="183"/>
      <c r="L198" s="32"/>
      <c r="M198" s="184" t="s">
        <v>1</v>
      </c>
      <c r="N198" s="185" t="s">
        <v>42</v>
      </c>
      <c r="O198" s="57"/>
      <c r="P198" s="186">
        <f t="shared" si="16"/>
        <v>0</v>
      </c>
      <c r="Q198" s="186">
        <v>0</v>
      </c>
      <c r="R198" s="186">
        <f t="shared" si="17"/>
        <v>0</v>
      </c>
      <c r="S198" s="186">
        <v>0</v>
      </c>
      <c r="T198" s="187">
        <f t="shared" si="1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88" t="s">
        <v>144</v>
      </c>
      <c r="AT198" s="188" t="s">
        <v>140</v>
      </c>
      <c r="AU198" s="188" t="s">
        <v>117</v>
      </c>
      <c r="AY198" s="14" t="s">
        <v>138</v>
      </c>
      <c r="BE198" s="93">
        <f t="shared" si="19"/>
        <v>0</v>
      </c>
      <c r="BF198" s="93">
        <f t="shared" si="20"/>
        <v>0</v>
      </c>
      <c r="BG198" s="93">
        <f t="shared" si="21"/>
        <v>0</v>
      </c>
      <c r="BH198" s="93">
        <f t="shared" si="22"/>
        <v>0</v>
      </c>
      <c r="BI198" s="93">
        <f t="shared" si="23"/>
        <v>0</v>
      </c>
      <c r="BJ198" s="14" t="s">
        <v>117</v>
      </c>
      <c r="BK198" s="93">
        <f t="shared" si="24"/>
        <v>0</v>
      </c>
      <c r="BL198" s="14" t="s">
        <v>144</v>
      </c>
      <c r="BM198" s="188" t="s">
        <v>359</v>
      </c>
    </row>
    <row r="199" spans="1:65" s="2" customFormat="1" ht="24" customHeight="1">
      <c r="A199" s="31"/>
      <c r="B199" s="144"/>
      <c r="C199" s="176" t="s">
        <v>360</v>
      </c>
      <c r="D199" s="176" t="s">
        <v>140</v>
      </c>
      <c r="E199" s="177" t="s">
        <v>361</v>
      </c>
      <c r="F199" s="178" t="s">
        <v>362</v>
      </c>
      <c r="G199" s="179" t="s">
        <v>287</v>
      </c>
      <c r="H199" s="180">
        <v>20</v>
      </c>
      <c r="I199" s="181"/>
      <c r="J199" s="182">
        <f t="shared" si="15"/>
        <v>0</v>
      </c>
      <c r="K199" s="183"/>
      <c r="L199" s="32"/>
      <c r="M199" s="184" t="s">
        <v>1</v>
      </c>
      <c r="N199" s="185" t="s">
        <v>42</v>
      </c>
      <c r="O199" s="57"/>
      <c r="P199" s="186">
        <f t="shared" si="16"/>
        <v>0</v>
      </c>
      <c r="Q199" s="186">
        <v>3.3680000000000002E-2</v>
      </c>
      <c r="R199" s="186">
        <f t="shared" si="17"/>
        <v>0.67359999999999998</v>
      </c>
      <c r="S199" s="186">
        <v>0</v>
      </c>
      <c r="T199" s="187">
        <f t="shared" si="1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88" t="s">
        <v>144</v>
      </c>
      <c r="AT199" s="188" t="s">
        <v>140</v>
      </c>
      <c r="AU199" s="188" t="s">
        <v>117</v>
      </c>
      <c r="AY199" s="14" t="s">
        <v>138</v>
      </c>
      <c r="BE199" s="93">
        <f t="shared" si="19"/>
        <v>0</v>
      </c>
      <c r="BF199" s="93">
        <f t="shared" si="20"/>
        <v>0</v>
      </c>
      <c r="BG199" s="93">
        <f t="shared" si="21"/>
        <v>0</v>
      </c>
      <c r="BH199" s="93">
        <f t="shared" si="22"/>
        <v>0</v>
      </c>
      <c r="BI199" s="93">
        <f t="shared" si="23"/>
        <v>0</v>
      </c>
      <c r="BJ199" s="14" t="s">
        <v>117</v>
      </c>
      <c r="BK199" s="93">
        <f t="shared" si="24"/>
        <v>0</v>
      </c>
      <c r="BL199" s="14" t="s">
        <v>144</v>
      </c>
      <c r="BM199" s="188" t="s">
        <v>363</v>
      </c>
    </row>
    <row r="200" spans="1:65" s="2" customFormat="1" ht="24" customHeight="1">
      <c r="A200" s="31"/>
      <c r="B200" s="144"/>
      <c r="C200" s="176" t="s">
        <v>364</v>
      </c>
      <c r="D200" s="176" t="s">
        <v>140</v>
      </c>
      <c r="E200" s="177" t="s">
        <v>365</v>
      </c>
      <c r="F200" s="178" t="s">
        <v>366</v>
      </c>
      <c r="G200" s="179" t="s">
        <v>287</v>
      </c>
      <c r="H200" s="180">
        <v>10</v>
      </c>
      <c r="I200" s="181"/>
      <c r="J200" s="182">
        <f t="shared" si="15"/>
        <v>0</v>
      </c>
      <c r="K200" s="183"/>
      <c r="L200" s="32"/>
      <c r="M200" s="184" t="s">
        <v>1</v>
      </c>
      <c r="N200" s="185" t="s">
        <v>42</v>
      </c>
      <c r="O200" s="57"/>
      <c r="P200" s="186">
        <f t="shared" si="16"/>
        <v>0</v>
      </c>
      <c r="Q200" s="186">
        <v>1.9656499999999999</v>
      </c>
      <c r="R200" s="186">
        <f t="shared" si="17"/>
        <v>19.656499999999998</v>
      </c>
      <c r="S200" s="186">
        <v>0</v>
      </c>
      <c r="T200" s="187">
        <f t="shared" si="1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88" t="s">
        <v>144</v>
      </c>
      <c r="AT200" s="188" t="s">
        <v>140</v>
      </c>
      <c r="AU200" s="188" t="s">
        <v>117</v>
      </c>
      <c r="AY200" s="14" t="s">
        <v>138</v>
      </c>
      <c r="BE200" s="93">
        <f t="shared" si="19"/>
        <v>0</v>
      </c>
      <c r="BF200" s="93">
        <f t="shared" si="20"/>
        <v>0</v>
      </c>
      <c r="BG200" s="93">
        <f t="shared" si="21"/>
        <v>0</v>
      </c>
      <c r="BH200" s="93">
        <f t="shared" si="22"/>
        <v>0</v>
      </c>
      <c r="BI200" s="93">
        <f t="shared" si="23"/>
        <v>0</v>
      </c>
      <c r="BJ200" s="14" t="s">
        <v>117</v>
      </c>
      <c r="BK200" s="93">
        <f t="shared" si="24"/>
        <v>0</v>
      </c>
      <c r="BL200" s="14" t="s">
        <v>144</v>
      </c>
      <c r="BM200" s="188" t="s">
        <v>367</v>
      </c>
    </row>
    <row r="201" spans="1:65" s="2" customFormat="1" ht="24" customHeight="1">
      <c r="A201" s="31"/>
      <c r="B201" s="144"/>
      <c r="C201" s="189" t="s">
        <v>368</v>
      </c>
      <c r="D201" s="189" t="s">
        <v>253</v>
      </c>
      <c r="E201" s="190" t="s">
        <v>369</v>
      </c>
      <c r="F201" s="191" t="s">
        <v>370</v>
      </c>
      <c r="G201" s="192" t="s">
        <v>287</v>
      </c>
      <c r="H201" s="193">
        <v>10.1</v>
      </c>
      <c r="I201" s="194"/>
      <c r="J201" s="195">
        <f t="shared" si="15"/>
        <v>0</v>
      </c>
      <c r="K201" s="196"/>
      <c r="L201" s="197"/>
      <c r="M201" s="198" t="s">
        <v>1</v>
      </c>
      <c r="N201" s="199" t="s">
        <v>42</v>
      </c>
      <c r="O201" s="57"/>
      <c r="P201" s="186">
        <f t="shared" si="16"/>
        <v>0</v>
      </c>
      <c r="Q201" s="186">
        <v>1.3</v>
      </c>
      <c r="R201" s="186">
        <f t="shared" si="17"/>
        <v>13.13</v>
      </c>
      <c r="S201" s="186">
        <v>0</v>
      </c>
      <c r="T201" s="187">
        <f t="shared" si="1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88" t="s">
        <v>166</v>
      </c>
      <c r="AT201" s="188" t="s">
        <v>253</v>
      </c>
      <c r="AU201" s="188" t="s">
        <v>117</v>
      </c>
      <c r="AY201" s="14" t="s">
        <v>138</v>
      </c>
      <c r="BE201" s="93">
        <f t="shared" si="19"/>
        <v>0</v>
      </c>
      <c r="BF201" s="93">
        <f t="shared" si="20"/>
        <v>0</v>
      </c>
      <c r="BG201" s="93">
        <f t="shared" si="21"/>
        <v>0</v>
      </c>
      <c r="BH201" s="93">
        <f t="shared" si="22"/>
        <v>0</v>
      </c>
      <c r="BI201" s="93">
        <f t="shared" si="23"/>
        <v>0</v>
      </c>
      <c r="BJ201" s="14" t="s">
        <v>117</v>
      </c>
      <c r="BK201" s="93">
        <f t="shared" si="24"/>
        <v>0</v>
      </c>
      <c r="BL201" s="14" t="s">
        <v>144</v>
      </c>
      <c r="BM201" s="188" t="s">
        <v>371</v>
      </c>
    </row>
    <row r="202" spans="1:65" s="2" customFormat="1" ht="16.5" customHeight="1">
      <c r="A202" s="31"/>
      <c r="B202" s="144"/>
      <c r="C202" s="189" t="s">
        <v>236</v>
      </c>
      <c r="D202" s="189" t="s">
        <v>253</v>
      </c>
      <c r="E202" s="190" t="s">
        <v>372</v>
      </c>
      <c r="F202" s="191" t="s">
        <v>373</v>
      </c>
      <c r="G202" s="192" t="s">
        <v>287</v>
      </c>
      <c r="H202" s="193">
        <v>10.1</v>
      </c>
      <c r="I202" s="194"/>
      <c r="J202" s="195">
        <f t="shared" si="15"/>
        <v>0</v>
      </c>
      <c r="K202" s="196"/>
      <c r="L202" s="197"/>
      <c r="M202" s="198" t="s">
        <v>1</v>
      </c>
      <c r="N202" s="199" t="s">
        <v>42</v>
      </c>
      <c r="O202" s="57"/>
      <c r="P202" s="186">
        <f t="shared" si="16"/>
        <v>0</v>
      </c>
      <c r="Q202" s="186">
        <v>0</v>
      </c>
      <c r="R202" s="186">
        <f t="shared" si="17"/>
        <v>0</v>
      </c>
      <c r="S202" s="186">
        <v>0</v>
      </c>
      <c r="T202" s="187">
        <f t="shared" si="1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88" t="s">
        <v>166</v>
      </c>
      <c r="AT202" s="188" t="s">
        <v>253</v>
      </c>
      <c r="AU202" s="188" t="s">
        <v>117</v>
      </c>
      <c r="AY202" s="14" t="s">
        <v>138</v>
      </c>
      <c r="BE202" s="93">
        <f t="shared" si="19"/>
        <v>0</v>
      </c>
      <c r="BF202" s="93">
        <f t="shared" si="20"/>
        <v>0</v>
      </c>
      <c r="BG202" s="93">
        <f t="shared" si="21"/>
        <v>0</v>
      </c>
      <c r="BH202" s="93">
        <f t="shared" si="22"/>
        <v>0</v>
      </c>
      <c r="BI202" s="93">
        <f t="shared" si="23"/>
        <v>0</v>
      </c>
      <c r="BJ202" s="14" t="s">
        <v>117</v>
      </c>
      <c r="BK202" s="93">
        <f t="shared" si="24"/>
        <v>0</v>
      </c>
      <c r="BL202" s="14" t="s">
        <v>144</v>
      </c>
      <c r="BM202" s="188" t="s">
        <v>374</v>
      </c>
    </row>
    <row r="203" spans="1:65" s="2" customFormat="1" ht="16.5" customHeight="1">
      <c r="A203" s="31"/>
      <c r="B203" s="144"/>
      <c r="C203" s="189" t="s">
        <v>375</v>
      </c>
      <c r="D203" s="189" t="s">
        <v>253</v>
      </c>
      <c r="E203" s="190" t="s">
        <v>376</v>
      </c>
      <c r="F203" s="191" t="s">
        <v>377</v>
      </c>
      <c r="G203" s="192" t="s">
        <v>287</v>
      </c>
      <c r="H203" s="193">
        <v>10.1</v>
      </c>
      <c r="I203" s="194"/>
      <c r="J203" s="195">
        <f t="shared" si="15"/>
        <v>0</v>
      </c>
      <c r="K203" s="196"/>
      <c r="L203" s="197"/>
      <c r="M203" s="198" t="s">
        <v>1</v>
      </c>
      <c r="N203" s="199" t="s">
        <v>42</v>
      </c>
      <c r="O203" s="57"/>
      <c r="P203" s="186">
        <f t="shared" si="16"/>
        <v>0</v>
      </c>
      <c r="Q203" s="186">
        <v>0</v>
      </c>
      <c r="R203" s="186">
        <f t="shared" si="17"/>
        <v>0</v>
      </c>
      <c r="S203" s="186">
        <v>0</v>
      </c>
      <c r="T203" s="187">
        <f t="shared" si="1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88" t="s">
        <v>166</v>
      </c>
      <c r="AT203" s="188" t="s">
        <v>253</v>
      </c>
      <c r="AU203" s="188" t="s">
        <v>117</v>
      </c>
      <c r="AY203" s="14" t="s">
        <v>138</v>
      </c>
      <c r="BE203" s="93">
        <f t="shared" si="19"/>
        <v>0</v>
      </c>
      <c r="BF203" s="93">
        <f t="shared" si="20"/>
        <v>0</v>
      </c>
      <c r="BG203" s="93">
        <f t="shared" si="21"/>
        <v>0</v>
      </c>
      <c r="BH203" s="93">
        <f t="shared" si="22"/>
        <v>0</v>
      </c>
      <c r="BI203" s="93">
        <f t="shared" si="23"/>
        <v>0</v>
      </c>
      <c r="BJ203" s="14" t="s">
        <v>117</v>
      </c>
      <c r="BK203" s="93">
        <f t="shared" si="24"/>
        <v>0</v>
      </c>
      <c r="BL203" s="14" t="s">
        <v>144</v>
      </c>
      <c r="BM203" s="188" t="s">
        <v>378</v>
      </c>
    </row>
    <row r="204" spans="1:65" s="2" customFormat="1" ht="16.5" customHeight="1">
      <c r="A204" s="31"/>
      <c r="B204" s="144"/>
      <c r="C204" s="189" t="s">
        <v>243</v>
      </c>
      <c r="D204" s="189" t="s">
        <v>253</v>
      </c>
      <c r="E204" s="190" t="s">
        <v>379</v>
      </c>
      <c r="F204" s="191" t="s">
        <v>380</v>
      </c>
      <c r="G204" s="192" t="s">
        <v>287</v>
      </c>
      <c r="H204" s="193">
        <v>10.1</v>
      </c>
      <c r="I204" s="194"/>
      <c r="J204" s="195">
        <f t="shared" si="15"/>
        <v>0</v>
      </c>
      <c r="K204" s="196"/>
      <c r="L204" s="197"/>
      <c r="M204" s="198" t="s">
        <v>1</v>
      </c>
      <c r="N204" s="199" t="s">
        <v>42</v>
      </c>
      <c r="O204" s="57"/>
      <c r="P204" s="186">
        <f t="shared" si="16"/>
        <v>0</v>
      </c>
      <c r="Q204" s="186">
        <v>0</v>
      </c>
      <c r="R204" s="186">
        <f t="shared" si="17"/>
        <v>0</v>
      </c>
      <c r="S204" s="186">
        <v>0</v>
      </c>
      <c r="T204" s="187">
        <f t="shared" si="1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88" t="s">
        <v>166</v>
      </c>
      <c r="AT204" s="188" t="s">
        <v>253</v>
      </c>
      <c r="AU204" s="188" t="s">
        <v>117</v>
      </c>
      <c r="AY204" s="14" t="s">
        <v>138</v>
      </c>
      <c r="BE204" s="93">
        <f t="shared" si="19"/>
        <v>0</v>
      </c>
      <c r="BF204" s="93">
        <f t="shared" si="20"/>
        <v>0</v>
      </c>
      <c r="BG204" s="93">
        <f t="shared" si="21"/>
        <v>0</v>
      </c>
      <c r="BH204" s="93">
        <f t="shared" si="22"/>
        <v>0</v>
      </c>
      <c r="BI204" s="93">
        <f t="shared" si="23"/>
        <v>0</v>
      </c>
      <c r="BJ204" s="14" t="s">
        <v>117</v>
      </c>
      <c r="BK204" s="93">
        <f t="shared" si="24"/>
        <v>0</v>
      </c>
      <c r="BL204" s="14" t="s">
        <v>144</v>
      </c>
      <c r="BM204" s="188" t="s">
        <v>381</v>
      </c>
    </row>
    <row r="205" spans="1:65" s="2" customFormat="1" ht="24" customHeight="1">
      <c r="A205" s="31"/>
      <c r="B205" s="144"/>
      <c r="C205" s="176" t="s">
        <v>382</v>
      </c>
      <c r="D205" s="176" t="s">
        <v>140</v>
      </c>
      <c r="E205" s="177" t="s">
        <v>383</v>
      </c>
      <c r="F205" s="178" t="s">
        <v>384</v>
      </c>
      <c r="G205" s="179" t="s">
        <v>287</v>
      </c>
      <c r="H205" s="180">
        <v>10</v>
      </c>
      <c r="I205" s="181"/>
      <c r="J205" s="182">
        <f t="shared" si="15"/>
        <v>0</v>
      </c>
      <c r="K205" s="183"/>
      <c r="L205" s="32"/>
      <c r="M205" s="184" t="s">
        <v>1</v>
      </c>
      <c r="N205" s="185" t="s">
        <v>42</v>
      </c>
      <c r="O205" s="57"/>
      <c r="P205" s="186">
        <f t="shared" si="16"/>
        <v>0</v>
      </c>
      <c r="Q205" s="186">
        <v>6.3E-3</v>
      </c>
      <c r="R205" s="186">
        <f t="shared" si="17"/>
        <v>6.3E-2</v>
      </c>
      <c r="S205" s="186">
        <v>0</v>
      </c>
      <c r="T205" s="187">
        <f t="shared" si="1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88" t="s">
        <v>144</v>
      </c>
      <c r="AT205" s="188" t="s">
        <v>140</v>
      </c>
      <c r="AU205" s="188" t="s">
        <v>117</v>
      </c>
      <c r="AY205" s="14" t="s">
        <v>138</v>
      </c>
      <c r="BE205" s="93">
        <f t="shared" si="19"/>
        <v>0</v>
      </c>
      <c r="BF205" s="93">
        <f t="shared" si="20"/>
        <v>0</v>
      </c>
      <c r="BG205" s="93">
        <f t="shared" si="21"/>
        <v>0</v>
      </c>
      <c r="BH205" s="93">
        <f t="shared" si="22"/>
        <v>0</v>
      </c>
      <c r="BI205" s="93">
        <f t="shared" si="23"/>
        <v>0</v>
      </c>
      <c r="BJ205" s="14" t="s">
        <v>117</v>
      </c>
      <c r="BK205" s="93">
        <f t="shared" si="24"/>
        <v>0</v>
      </c>
      <c r="BL205" s="14" t="s">
        <v>144</v>
      </c>
      <c r="BM205" s="188" t="s">
        <v>385</v>
      </c>
    </row>
    <row r="206" spans="1:65" s="2" customFormat="1" ht="16.5" customHeight="1">
      <c r="A206" s="31"/>
      <c r="B206" s="144"/>
      <c r="C206" s="189" t="s">
        <v>251</v>
      </c>
      <c r="D206" s="189" t="s">
        <v>253</v>
      </c>
      <c r="E206" s="190" t="s">
        <v>386</v>
      </c>
      <c r="F206" s="191" t="s">
        <v>387</v>
      </c>
      <c r="G206" s="192" t="s">
        <v>287</v>
      </c>
      <c r="H206" s="193">
        <v>10.1</v>
      </c>
      <c r="I206" s="194"/>
      <c r="J206" s="195">
        <f t="shared" si="15"/>
        <v>0</v>
      </c>
      <c r="K206" s="196"/>
      <c r="L206" s="197"/>
      <c r="M206" s="198" t="s">
        <v>1</v>
      </c>
      <c r="N206" s="199" t="s">
        <v>42</v>
      </c>
      <c r="O206" s="57"/>
      <c r="P206" s="186">
        <f t="shared" si="16"/>
        <v>0</v>
      </c>
      <c r="Q206" s="186">
        <v>0</v>
      </c>
      <c r="R206" s="186">
        <f t="shared" si="17"/>
        <v>0</v>
      </c>
      <c r="S206" s="186">
        <v>0</v>
      </c>
      <c r="T206" s="187">
        <f t="shared" si="1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88" t="s">
        <v>166</v>
      </c>
      <c r="AT206" s="188" t="s">
        <v>253</v>
      </c>
      <c r="AU206" s="188" t="s">
        <v>117</v>
      </c>
      <c r="AY206" s="14" t="s">
        <v>138</v>
      </c>
      <c r="BE206" s="93">
        <f t="shared" si="19"/>
        <v>0</v>
      </c>
      <c r="BF206" s="93">
        <f t="shared" si="20"/>
        <v>0</v>
      </c>
      <c r="BG206" s="93">
        <f t="shared" si="21"/>
        <v>0</v>
      </c>
      <c r="BH206" s="93">
        <f t="shared" si="22"/>
        <v>0</v>
      </c>
      <c r="BI206" s="93">
        <f t="shared" si="23"/>
        <v>0</v>
      </c>
      <c r="BJ206" s="14" t="s">
        <v>117</v>
      </c>
      <c r="BK206" s="93">
        <f t="shared" si="24"/>
        <v>0</v>
      </c>
      <c r="BL206" s="14" t="s">
        <v>144</v>
      </c>
      <c r="BM206" s="188" t="s">
        <v>256</v>
      </c>
    </row>
    <row r="207" spans="1:65" s="2" customFormat="1" ht="24" customHeight="1">
      <c r="A207" s="31"/>
      <c r="B207" s="144"/>
      <c r="C207" s="176" t="s">
        <v>388</v>
      </c>
      <c r="D207" s="176" t="s">
        <v>140</v>
      </c>
      <c r="E207" s="177" t="s">
        <v>389</v>
      </c>
      <c r="F207" s="178" t="s">
        <v>390</v>
      </c>
      <c r="G207" s="179" t="s">
        <v>287</v>
      </c>
      <c r="H207" s="180">
        <v>24</v>
      </c>
      <c r="I207" s="181"/>
      <c r="J207" s="182">
        <f t="shared" si="15"/>
        <v>0</v>
      </c>
      <c r="K207" s="183"/>
      <c r="L207" s="32"/>
      <c r="M207" s="184" t="s">
        <v>1</v>
      </c>
      <c r="N207" s="185" t="s">
        <v>42</v>
      </c>
      <c r="O207" s="57"/>
      <c r="P207" s="186">
        <f t="shared" si="16"/>
        <v>0</v>
      </c>
      <c r="Q207" s="186">
        <v>0</v>
      </c>
      <c r="R207" s="186">
        <f t="shared" si="17"/>
        <v>0</v>
      </c>
      <c r="S207" s="186">
        <v>0</v>
      </c>
      <c r="T207" s="187">
        <f t="shared" si="1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88" t="s">
        <v>144</v>
      </c>
      <c r="AT207" s="188" t="s">
        <v>140</v>
      </c>
      <c r="AU207" s="188" t="s">
        <v>117</v>
      </c>
      <c r="AY207" s="14" t="s">
        <v>138</v>
      </c>
      <c r="BE207" s="93">
        <f t="shared" si="19"/>
        <v>0</v>
      </c>
      <c r="BF207" s="93">
        <f t="shared" si="20"/>
        <v>0</v>
      </c>
      <c r="BG207" s="93">
        <f t="shared" si="21"/>
        <v>0</v>
      </c>
      <c r="BH207" s="93">
        <f t="shared" si="22"/>
        <v>0</v>
      </c>
      <c r="BI207" s="93">
        <f t="shared" si="23"/>
        <v>0</v>
      </c>
      <c r="BJ207" s="14" t="s">
        <v>117</v>
      </c>
      <c r="BK207" s="93">
        <f t="shared" si="24"/>
        <v>0</v>
      </c>
      <c r="BL207" s="14" t="s">
        <v>144</v>
      </c>
      <c r="BM207" s="188" t="s">
        <v>391</v>
      </c>
    </row>
    <row r="208" spans="1:65" s="2" customFormat="1" ht="24" customHeight="1">
      <c r="A208" s="31"/>
      <c r="B208" s="144"/>
      <c r="C208" s="189" t="s">
        <v>260</v>
      </c>
      <c r="D208" s="189" t="s">
        <v>253</v>
      </c>
      <c r="E208" s="190" t="s">
        <v>392</v>
      </c>
      <c r="F208" s="191" t="s">
        <v>393</v>
      </c>
      <c r="G208" s="192" t="s">
        <v>287</v>
      </c>
      <c r="H208" s="193">
        <v>120</v>
      </c>
      <c r="I208" s="194"/>
      <c r="J208" s="195">
        <f t="shared" si="15"/>
        <v>0</v>
      </c>
      <c r="K208" s="196"/>
      <c r="L208" s="197"/>
      <c r="M208" s="198" t="s">
        <v>1</v>
      </c>
      <c r="N208" s="199" t="s">
        <v>42</v>
      </c>
      <c r="O208" s="57"/>
      <c r="P208" s="186">
        <f t="shared" si="16"/>
        <v>0</v>
      </c>
      <c r="Q208" s="186">
        <v>9.1E-4</v>
      </c>
      <c r="R208" s="186">
        <f t="shared" si="17"/>
        <v>0.10920000000000001</v>
      </c>
      <c r="S208" s="186">
        <v>0</v>
      </c>
      <c r="T208" s="187">
        <f t="shared" si="1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88" t="s">
        <v>166</v>
      </c>
      <c r="AT208" s="188" t="s">
        <v>253</v>
      </c>
      <c r="AU208" s="188" t="s">
        <v>117</v>
      </c>
      <c r="AY208" s="14" t="s">
        <v>138</v>
      </c>
      <c r="BE208" s="93">
        <f t="shared" si="19"/>
        <v>0</v>
      </c>
      <c r="BF208" s="93">
        <f t="shared" si="20"/>
        <v>0</v>
      </c>
      <c r="BG208" s="93">
        <f t="shared" si="21"/>
        <v>0</v>
      </c>
      <c r="BH208" s="93">
        <f t="shared" si="22"/>
        <v>0</v>
      </c>
      <c r="BI208" s="93">
        <f t="shared" si="23"/>
        <v>0</v>
      </c>
      <c r="BJ208" s="14" t="s">
        <v>117</v>
      </c>
      <c r="BK208" s="93">
        <f t="shared" si="24"/>
        <v>0</v>
      </c>
      <c r="BL208" s="14" t="s">
        <v>144</v>
      </c>
      <c r="BM208" s="188" t="s">
        <v>394</v>
      </c>
    </row>
    <row r="209" spans="1:65" s="12" customFormat="1" ht="22.9" customHeight="1">
      <c r="B209" s="163"/>
      <c r="D209" s="164" t="s">
        <v>75</v>
      </c>
      <c r="E209" s="174" t="s">
        <v>170</v>
      </c>
      <c r="F209" s="174" t="s">
        <v>395</v>
      </c>
      <c r="I209" s="166"/>
      <c r="J209" s="175">
        <f>BK209</f>
        <v>0</v>
      </c>
      <c r="L209" s="163"/>
      <c r="M209" s="168"/>
      <c r="N209" s="169"/>
      <c r="O209" s="169"/>
      <c r="P209" s="170">
        <f>SUM(P210:P215)</f>
        <v>0</v>
      </c>
      <c r="Q209" s="169"/>
      <c r="R209" s="170">
        <f>SUM(R210:R215)</f>
        <v>0</v>
      </c>
      <c r="S209" s="169"/>
      <c r="T209" s="171">
        <f>SUM(T210:T215)</f>
        <v>0</v>
      </c>
      <c r="AR209" s="164" t="s">
        <v>84</v>
      </c>
      <c r="AT209" s="172" t="s">
        <v>75</v>
      </c>
      <c r="AU209" s="172" t="s">
        <v>84</v>
      </c>
      <c r="AY209" s="164" t="s">
        <v>138</v>
      </c>
      <c r="BK209" s="173">
        <f>SUM(BK210:BK215)</f>
        <v>0</v>
      </c>
    </row>
    <row r="210" spans="1:65" s="2" customFormat="1" ht="24" customHeight="1">
      <c r="A210" s="31"/>
      <c r="B210" s="144"/>
      <c r="C210" s="176" t="s">
        <v>396</v>
      </c>
      <c r="D210" s="176" t="s">
        <v>140</v>
      </c>
      <c r="E210" s="177" t="s">
        <v>397</v>
      </c>
      <c r="F210" s="178" t="s">
        <v>398</v>
      </c>
      <c r="G210" s="179" t="s">
        <v>159</v>
      </c>
      <c r="H210" s="180">
        <v>44</v>
      </c>
      <c r="I210" s="181"/>
      <c r="J210" s="182">
        <f t="shared" ref="J210:J215" si="25">ROUND(I210*H210,2)</f>
        <v>0</v>
      </c>
      <c r="K210" s="183"/>
      <c r="L210" s="32"/>
      <c r="M210" s="184" t="s">
        <v>1</v>
      </c>
      <c r="N210" s="185" t="s">
        <v>42</v>
      </c>
      <c r="O210" s="57"/>
      <c r="P210" s="186">
        <f t="shared" ref="P210:P215" si="26">O210*H210</f>
        <v>0</v>
      </c>
      <c r="Q210" s="186">
        <v>0</v>
      </c>
      <c r="R210" s="186">
        <f t="shared" ref="R210:R215" si="27">Q210*H210</f>
        <v>0</v>
      </c>
      <c r="S210" s="186">
        <v>0</v>
      </c>
      <c r="T210" s="187">
        <f t="shared" ref="T210:T215" si="28"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88" t="s">
        <v>144</v>
      </c>
      <c r="AT210" s="188" t="s">
        <v>140</v>
      </c>
      <c r="AU210" s="188" t="s">
        <v>117</v>
      </c>
      <c r="AY210" s="14" t="s">
        <v>138</v>
      </c>
      <c r="BE210" s="93">
        <f t="shared" ref="BE210:BE215" si="29">IF(N210="základná",J210,0)</f>
        <v>0</v>
      </c>
      <c r="BF210" s="93">
        <f t="shared" ref="BF210:BF215" si="30">IF(N210="znížená",J210,0)</f>
        <v>0</v>
      </c>
      <c r="BG210" s="93">
        <f t="shared" ref="BG210:BG215" si="31">IF(N210="zákl. prenesená",J210,0)</f>
        <v>0</v>
      </c>
      <c r="BH210" s="93">
        <f t="shared" ref="BH210:BH215" si="32">IF(N210="zníž. prenesená",J210,0)</f>
        <v>0</v>
      </c>
      <c r="BI210" s="93">
        <f t="shared" ref="BI210:BI215" si="33">IF(N210="nulová",J210,0)</f>
        <v>0</v>
      </c>
      <c r="BJ210" s="14" t="s">
        <v>117</v>
      </c>
      <c r="BK210" s="93">
        <f t="shared" ref="BK210:BK215" si="34">ROUND(I210*H210,2)</f>
        <v>0</v>
      </c>
      <c r="BL210" s="14" t="s">
        <v>144</v>
      </c>
      <c r="BM210" s="188" t="s">
        <v>399</v>
      </c>
    </row>
    <row r="211" spans="1:65" s="2" customFormat="1" ht="16.5" customHeight="1">
      <c r="A211" s="31"/>
      <c r="B211" s="144"/>
      <c r="C211" s="176" t="s">
        <v>264</v>
      </c>
      <c r="D211" s="176" t="s">
        <v>140</v>
      </c>
      <c r="E211" s="177" t="s">
        <v>400</v>
      </c>
      <c r="F211" s="178" t="s">
        <v>401</v>
      </c>
      <c r="G211" s="179" t="s">
        <v>247</v>
      </c>
      <c r="H211" s="180">
        <v>13.946999999999999</v>
      </c>
      <c r="I211" s="181"/>
      <c r="J211" s="182">
        <f t="shared" si="25"/>
        <v>0</v>
      </c>
      <c r="K211" s="183"/>
      <c r="L211" s="32"/>
      <c r="M211" s="184" t="s">
        <v>1</v>
      </c>
      <c r="N211" s="185" t="s">
        <v>42</v>
      </c>
      <c r="O211" s="57"/>
      <c r="P211" s="186">
        <f t="shared" si="26"/>
        <v>0</v>
      </c>
      <c r="Q211" s="186">
        <v>0</v>
      </c>
      <c r="R211" s="186">
        <f t="shared" si="27"/>
        <v>0</v>
      </c>
      <c r="S211" s="186">
        <v>0</v>
      </c>
      <c r="T211" s="187">
        <f t="shared" si="2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88" t="s">
        <v>144</v>
      </c>
      <c r="AT211" s="188" t="s">
        <v>140</v>
      </c>
      <c r="AU211" s="188" t="s">
        <v>117</v>
      </c>
      <c r="AY211" s="14" t="s">
        <v>138</v>
      </c>
      <c r="BE211" s="93">
        <f t="shared" si="29"/>
        <v>0</v>
      </c>
      <c r="BF211" s="93">
        <f t="shared" si="30"/>
        <v>0</v>
      </c>
      <c r="BG211" s="93">
        <f t="shared" si="31"/>
        <v>0</v>
      </c>
      <c r="BH211" s="93">
        <f t="shared" si="32"/>
        <v>0</v>
      </c>
      <c r="BI211" s="93">
        <f t="shared" si="33"/>
        <v>0</v>
      </c>
      <c r="BJ211" s="14" t="s">
        <v>117</v>
      </c>
      <c r="BK211" s="93">
        <f t="shared" si="34"/>
        <v>0</v>
      </c>
      <c r="BL211" s="14" t="s">
        <v>144</v>
      </c>
      <c r="BM211" s="188" t="s">
        <v>402</v>
      </c>
    </row>
    <row r="212" spans="1:65" s="2" customFormat="1" ht="24" customHeight="1">
      <c r="A212" s="31"/>
      <c r="B212" s="144"/>
      <c r="C212" s="176" t="s">
        <v>403</v>
      </c>
      <c r="D212" s="176" t="s">
        <v>140</v>
      </c>
      <c r="E212" s="177" t="s">
        <v>404</v>
      </c>
      <c r="F212" s="178" t="s">
        <v>405</v>
      </c>
      <c r="G212" s="179" t="s">
        <v>247</v>
      </c>
      <c r="H212" s="180">
        <v>125.523</v>
      </c>
      <c r="I212" s="181"/>
      <c r="J212" s="182">
        <f t="shared" si="25"/>
        <v>0</v>
      </c>
      <c r="K212" s="183"/>
      <c r="L212" s="32"/>
      <c r="M212" s="184" t="s">
        <v>1</v>
      </c>
      <c r="N212" s="185" t="s">
        <v>42</v>
      </c>
      <c r="O212" s="57"/>
      <c r="P212" s="186">
        <f t="shared" si="26"/>
        <v>0</v>
      </c>
      <c r="Q212" s="186">
        <v>0</v>
      </c>
      <c r="R212" s="186">
        <f t="shared" si="27"/>
        <v>0</v>
      </c>
      <c r="S212" s="186">
        <v>0</v>
      </c>
      <c r="T212" s="187">
        <f t="shared" si="28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88" t="s">
        <v>144</v>
      </c>
      <c r="AT212" s="188" t="s">
        <v>140</v>
      </c>
      <c r="AU212" s="188" t="s">
        <v>117</v>
      </c>
      <c r="AY212" s="14" t="s">
        <v>138</v>
      </c>
      <c r="BE212" s="93">
        <f t="shared" si="29"/>
        <v>0</v>
      </c>
      <c r="BF212" s="93">
        <f t="shared" si="30"/>
        <v>0</v>
      </c>
      <c r="BG212" s="93">
        <f t="shared" si="31"/>
        <v>0</v>
      </c>
      <c r="BH212" s="93">
        <f t="shared" si="32"/>
        <v>0</v>
      </c>
      <c r="BI212" s="93">
        <f t="shared" si="33"/>
        <v>0</v>
      </c>
      <c r="BJ212" s="14" t="s">
        <v>117</v>
      </c>
      <c r="BK212" s="93">
        <f t="shared" si="34"/>
        <v>0</v>
      </c>
      <c r="BL212" s="14" t="s">
        <v>144</v>
      </c>
      <c r="BM212" s="188" t="s">
        <v>406</v>
      </c>
    </row>
    <row r="213" spans="1:65" s="2" customFormat="1" ht="24" customHeight="1">
      <c r="A213" s="31"/>
      <c r="B213" s="144"/>
      <c r="C213" s="176" t="s">
        <v>267</v>
      </c>
      <c r="D213" s="176" t="s">
        <v>140</v>
      </c>
      <c r="E213" s="177" t="s">
        <v>407</v>
      </c>
      <c r="F213" s="178" t="s">
        <v>408</v>
      </c>
      <c r="G213" s="179" t="s">
        <v>247</v>
      </c>
      <c r="H213" s="180">
        <v>13.946999999999999</v>
      </c>
      <c r="I213" s="181"/>
      <c r="J213" s="182">
        <f t="shared" si="25"/>
        <v>0</v>
      </c>
      <c r="K213" s="183"/>
      <c r="L213" s="32"/>
      <c r="M213" s="184" t="s">
        <v>1</v>
      </c>
      <c r="N213" s="185" t="s">
        <v>42</v>
      </c>
      <c r="O213" s="57"/>
      <c r="P213" s="186">
        <f t="shared" si="26"/>
        <v>0</v>
      </c>
      <c r="Q213" s="186">
        <v>0</v>
      </c>
      <c r="R213" s="186">
        <f t="shared" si="27"/>
        <v>0</v>
      </c>
      <c r="S213" s="186">
        <v>0</v>
      </c>
      <c r="T213" s="187">
        <f t="shared" si="28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88" t="s">
        <v>144</v>
      </c>
      <c r="AT213" s="188" t="s">
        <v>140</v>
      </c>
      <c r="AU213" s="188" t="s">
        <v>117</v>
      </c>
      <c r="AY213" s="14" t="s">
        <v>138</v>
      </c>
      <c r="BE213" s="93">
        <f t="shared" si="29"/>
        <v>0</v>
      </c>
      <c r="BF213" s="93">
        <f t="shared" si="30"/>
        <v>0</v>
      </c>
      <c r="BG213" s="93">
        <f t="shared" si="31"/>
        <v>0</v>
      </c>
      <c r="BH213" s="93">
        <f t="shared" si="32"/>
        <v>0</v>
      </c>
      <c r="BI213" s="93">
        <f t="shared" si="33"/>
        <v>0</v>
      </c>
      <c r="BJ213" s="14" t="s">
        <v>117</v>
      </c>
      <c r="BK213" s="93">
        <f t="shared" si="34"/>
        <v>0</v>
      </c>
      <c r="BL213" s="14" t="s">
        <v>144</v>
      </c>
      <c r="BM213" s="188" t="s">
        <v>409</v>
      </c>
    </row>
    <row r="214" spans="1:65" s="2" customFormat="1" ht="24" customHeight="1">
      <c r="A214" s="31"/>
      <c r="B214" s="144"/>
      <c r="C214" s="176" t="s">
        <v>410</v>
      </c>
      <c r="D214" s="176" t="s">
        <v>140</v>
      </c>
      <c r="E214" s="177" t="s">
        <v>411</v>
      </c>
      <c r="F214" s="178" t="s">
        <v>412</v>
      </c>
      <c r="G214" s="179" t="s">
        <v>247</v>
      </c>
      <c r="H214" s="180">
        <v>4.6349999999999998</v>
      </c>
      <c r="I214" s="181"/>
      <c r="J214" s="182">
        <f t="shared" si="25"/>
        <v>0</v>
      </c>
      <c r="K214" s="183"/>
      <c r="L214" s="32"/>
      <c r="M214" s="184" t="s">
        <v>1</v>
      </c>
      <c r="N214" s="185" t="s">
        <v>42</v>
      </c>
      <c r="O214" s="57"/>
      <c r="P214" s="186">
        <f t="shared" si="26"/>
        <v>0</v>
      </c>
      <c r="Q214" s="186">
        <v>0</v>
      </c>
      <c r="R214" s="186">
        <f t="shared" si="27"/>
        <v>0</v>
      </c>
      <c r="S214" s="186">
        <v>0</v>
      </c>
      <c r="T214" s="187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88" t="s">
        <v>144</v>
      </c>
      <c r="AT214" s="188" t="s">
        <v>140</v>
      </c>
      <c r="AU214" s="188" t="s">
        <v>117</v>
      </c>
      <c r="AY214" s="14" t="s">
        <v>138</v>
      </c>
      <c r="BE214" s="93">
        <f t="shared" si="29"/>
        <v>0</v>
      </c>
      <c r="BF214" s="93">
        <f t="shared" si="30"/>
        <v>0</v>
      </c>
      <c r="BG214" s="93">
        <f t="shared" si="31"/>
        <v>0</v>
      </c>
      <c r="BH214" s="93">
        <f t="shared" si="32"/>
        <v>0</v>
      </c>
      <c r="BI214" s="93">
        <f t="shared" si="33"/>
        <v>0</v>
      </c>
      <c r="BJ214" s="14" t="s">
        <v>117</v>
      </c>
      <c r="BK214" s="93">
        <f t="shared" si="34"/>
        <v>0</v>
      </c>
      <c r="BL214" s="14" t="s">
        <v>144</v>
      </c>
      <c r="BM214" s="188" t="s">
        <v>413</v>
      </c>
    </row>
    <row r="215" spans="1:65" s="2" customFormat="1" ht="24" customHeight="1">
      <c r="A215" s="31"/>
      <c r="B215" s="144"/>
      <c r="C215" s="176" t="s">
        <v>272</v>
      </c>
      <c r="D215" s="176" t="s">
        <v>140</v>
      </c>
      <c r="E215" s="177" t="s">
        <v>414</v>
      </c>
      <c r="F215" s="178" t="s">
        <v>415</v>
      </c>
      <c r="G215" s="179" t="s">
        <v>247</v>
      </c>
      <c r="H215" s="180">
        <v>9.3119999999999994</v>
      </c>
      <c r="I215" s="181"/>
      <c r="J215" s="182">
        <f t="shared" si="25"/>
        <v>0</v>
      </c>
      <c r="K215" s="183"/>
      <c r="L215" s="32"/>
      <c r="M215" s="184" t="s">
        <v>1</v>
      </c>
      <c r="N215" s="185" t="s">
        <v>42</v>
      </c>
      <c r="O215" s="57"/>
      <c r="P215" s="186">
        <f t="shared" si="26"/>
        <v>0</v>
      </c>
      <c r="Q215" s="186">
        <v>0</v>
      </c>
      <c r="R215" s="186">
        <f t="shared" si="27"/>
        <v>0</v>
      </c>
      <c r="S215" s="186">
        <v>0</v>
      </c>
      <c r="T215" s="187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88" t="s">
        <v>144</v>
      </c>
      <c r="AT215" s="188" t="s">
        <v>140</v>
      </c>
      <c r="AU215" s="188" t="s">
        <v>117</v>
      </c>
      <c r="AY215" s="14" t="s">
        <v>138</v>
      </c>
      <c r="BE215" s="93">
        <f t="shared" si="29"/>
        <v>0</v>
      </c>
      <c r="BF215" s="93">
        <f t="shared" si="30"/>
        <v>0</v>
      </c>
      <c r="BG215" s="93">
        <f t="shared" si="31"/>
        <v>0</v>
      </c>
      <c r="BH215" s="93">
        <f t="shared" si="32"/>
        <v>0</v>
      </c>
      <c r="BI215" s="93">
        <f t="shared" si="33"/>
        <v>0</v>
      </c>
      <c r="BJ215" s="14" t="s">
        <v>117</v>
      </c>
      <c r="BK215" s="93">
        <f t="shared" si="34"/>
        <v>0</v>
      </c>
      <c r="BL215" s="14" t="s">
        <v>144</v>
      </c>
      <c r="BM215" s="188" t="s">
        <v>416</v>
      </c>
    </row>
    <row r="216" spans="1:65" s="12" customFormat="1" ht="22.9" customHeight="1">
      <c r="B216" s="163"/>
      <c r="D216" s="164" t="s">
        <v>75</v>
      </c>
      <c r="E216" s="174" t="s">
        <v>417</v>
      </c>
      <c r="F216" s="174" t="s">
        <v>418</v>
      </c>
      <c r="I216" s="166"/>
      <c r="J216" s="175">
        <f>BK216</f>
        <v>0</v>
      </c>
      <c r="L216" s="163"/>
      <c r="M216" s="168"/>
      <c r="N216" s="169"/>
      <c r="O216" s="169"/>
      <c r="P216" s="170">
        <f>P217</f>
        <v>0</v>
      </c>
      <c r="Q216" s="169"/>
      <c r="R216" s="170">
        <f>R217</f>
        <v>0</v>
      </c>
      <c r="S216" s="169"/>
      <c r="T216" s="171">
        <f>T217</f>
        <v>0</v>
      </c>
      <c r="AR216" s="164" t="s">
        <v>84</v>
      </c>
      <c r="AT216" s="172" t="s">
        <v>75</v>
      </c>
      <c r="AU216" s="172" t="s">
        <v>84</v>
      </c>
      <c r="AY216" s="164" t="s">
        <v>138</v>
      </c>
      <c r="BK216" s="173">
        <f>BK217</f>
        <v>0</v>
      </c>
    </row>
    <row r="217" spans="1:65" s="2" customFormat="1" ht="24" customHeight="1">
      <c r="A217" s="31"/>
      <c r="B217" s="144"/>
      <c r="C217" s="176" t="s">
        <v>419</v>
      </c>
      <c r="D217" s="176" t="s">
        <v>140</v>
      </c>
      <c r="E217" s="177" t="s">
        <v>420</v>
      </c>
      <c r="F217" s="178" t="s">
        <v>421</v>
      </c>
      <c r="G217" s="179" t="s">
        <v>247</v>
      </c>
      <c r="H217" s="180">
        <v>380.96800000000002</v>
      </c>
      <c r="I217" s="181"/>
      <c r="J217" s="182">
        <f>ROUND(I217*H217,2)</f>
        <v>0</v>
      </c>
      <c r="K217" s="183"/>
      <c r="L217" s="32"/>
      <c r="M217" s="184" t="s">
        <v>1</v>
      </c>
      <c r="N217" s="185" t="s">
        <v>42</v>
      </c>
      <c r="O217" s="57"/>
      <c r="P217" s="186">
        <f>O217*H217</f>
        <v>0</v>
      </c>
      <c r="Q217" s="186">
        <v>0</v>
      </c>
      <c r="R217" s="186">
        <f>Q217*H217</f>
        <v>0</v>
      </c>
      <c r="S217" s="186">
        <v>0</v>
      </c>
      <c r="T217" s="187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88" t="s">
        <v>144</v>
      </c>
      <c r="AT217" s="188" t="s">
        <v>140</v>
      </c>
      <c r="AU217" s="188" t="s">
        <v>117</v>
      </c>
      <c r="AY217" s="14" t="s">
        <v>138</v>
      </c>
      <c r="BE217" s="93">
        <f>IF(N217="základná",J217,0)</f>
        <v>0</v>
      </c>
      <c r="BF217" s="93">
        <f>IF(N217="znížená",J217,0)</f>
        <v>0</v>
      </c>
      <c r="BG217" s="93">
        <f>IF(N217="zákl. prenesená",J217,0)</f>
        <v>0</v>
      </c>
      <c r="BH217" s="93">
        <f>IF(N217="zníž. prenesená",J217,0)</f>
        <v>0</v>
      </c>
      <c r="BI217" s="93">
        <f>IF(N217="nulová",J217,0)</f>
        <v>0</v>
      </c>
      <c r="BJ217" s="14" t="s">
        <v>117</v>
      </c>
      <c r="BK217" s="93">
        <f>ROUND(I217*H217,2)</f>
        <v>0</v>
      </c>
      <c r="BL217" s="14" t="s">
        <v>144</v>
      </c>
      <c r="BM217" s="188" t="s">
        <v>422</v>
      </c>
    </row>
    <row r="218" spans="1:65" s="12" customFormat="1" ht="25.9" customHeight="1">
      <c r="B218" s="163"/>
      <c r="D218" s="164" t="s">
        <v>75</v>
      </c>
      <c r="E218" s="165" t="s">
        <v>253</v>
      </c>
      <c r="F218" s="165" t="s">
        <v>423</v>
      </c>
      <c r="I218" s="166"/>
      <c r="J218" s="167">
        <f>BK218</f>
        <v>0</v>
      </c>
      <c r="L218" s="163"/>
      <c r="M218" s="168"/>
      <c r="N218" s="169"/>
      <c r="O218" s="169"/>
      <c r="P218" s="170">
        <f>P219</f>
        <v>0</v>
      </c>
      <c r="Q218" s="169"/>
      <c r="R218" s="170">
        <f>R219</f>
        <v>3.4984400000000004</v>
      </c>
      <c r="S218" s="169"/>
      <c r="T218" s="171">
        <f>T219</f>
        <v>0</v>
      </c>
      <c r="AR218" s="164" t="s">
        <v>149</v>
      </c>
      <c r="AT218" s="172" t="s">
        <v>75</v>
      </c>
      <c r="AU218" s="172" t="s">
        <v>76</v>
      </c>
      <c r="AY218" s="164" t="s">
        <v>138</v>
      </c>
      <c r="BK218" s="173">
        <f>BK219</f>
        <v>0</v>
      </c>
    </row>
    <row r="219" spans="1:65" s="12" customFormat="1" ht="22.9" customHeight="1">
      <c r="B219" s="163"/>
      <c r="D219" s="164" t="s">
        <v>75</v>
      </c>
      <c r="E219" s="174" t="s">
        <v>424</v>
      </c>
      <c r="F219" s="174" t="s">
        <v>425</v>
      </c>
      <c r="I219" s="166"/>
      <c r="J219" s="175">
        <f>BK219</f>
        <v>0</v>
      </c>
      <c r="L219" s="163"/>
      <c r="M219" s="168"/>
      <c r="N219" s="169"/>
      <c r="O219" s="169"/>
      <c r="P219" s="170">
        <f>SUM(P220:P224)</f>
        <v>0</v>
      </c>
      <c r="Q219" s="169"/>
      <c r="R219" s="170">
        <f>SUM(R220:R224)</f>
        <v>3.4984400000000004</v>
      </c>
      <c r="S219" s="169"/>
      <c r="T219" s="171">
        <f>SUM(T220:T224)</f>
        <v>0</v>
      </c>
      <c r="AR219" s="164" t="s">
        <v>149</v>
      </c>
      <c r="AT219" s="172" t="s">
        <v>75</v>
      </c>
      <c r="AU219" s="172" t="s">
        <v>84</v>
      </c>
      <c r="AY219" s="164" t="s">
        <v>138</v>
      </c>
      <c r="BK219" s="173">
        <f>SUM(BK220:BK224)</f>
        <v>0</v>
      </c>
    </row>
    <row r="220" spans="1:65" s="2" customFormat="1" ht="24" customHeight="1">
      <c r="A220" s="31"/>
      <c r="B220" s="144"/>
      <c r="C220" s="176" t="s">
        <v>275</v>
      </c>
      <c r="D220" s="176" t="s">
        <v>140</v>
      </c>
      <c r="E220" s="177" t="s">
        <v>426</v>
      </c>
      <c r="F220" s="178" t="s">
        <v>427</v>
      </c>
      <c r="G220" s="179" t="s">
        <v>287</v>
      </c>
      <c r="H220" s="180">
        <v>6</v>
      </c>
      <c r="I220" s="181"/>
      <c r="J220" s="182">
        <f>ROUND(I220*H220,2)</f>
        <v>0</v>
      </c>
      <c r="K220" s="183"/>
      <c r="L220" s="32"/>
      <c r="M220" s="184" t="s">
        <v>1</v>
      </c>
      <c r="N220" s="185" t="s">
        <v>42</v>
      </c>
      <c r="O220" s="57"/>
      <c r="P220" s="186">
        <f>O220*H220</f>
        <v>0</v>
      </c>
      <c r="Q220" s="186">
        <v>0</v>
      </c>
      <c r="R220" s="186">
        <f>Q220*H220</f>
        <v>0</v>
      </c>
      <c r="S220" s="186">
        <v>0</v>
      </c>
      <c r="T220" s="187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88" t="s">
        <v>243</v>
      </c>
      <c r="AT220" s="188" t="s">
        <v>140</v>
      </c>
      <c r="AU220" s="188" t="s">
        <v>117</v>
      </c>
      <c r="AY220" s="14" t="s">
        <v>138</v>
      </c>
      <c r="BE220" s="93">
        <f>IF(N220="základná",J220,0)</f>
        <v>0</v>
      </c>
      <c r="BF220" s="93">
        <f>IF(N220="znížená",J220,0)</f>
        <v>0</v>
      </c>
      <c r="BG220" s="93">
        <f>IF(N220="zákl. prenesená",J220,0)</f>
        <v>0</v>
      </c>
      <c r="BH220" s="93">
        <f>IF(N220="zníž. prenesená",J220,0)</f>
        <v>0</v>
      </c>
      <c r="BI220" s="93">
        <f>IF(N220="nulová",J220,0)</f>
        <v>0</v>
      </c>
      <c r="BJ220" s="14" t="s">
        <v>117</v>
      </c>
      <c r="BK220" s="93">
        <f>ROUND(I220*H220,2)</f>
        <v>0</v>
      </c>
      <c r="BL220" s="14" t="s">
        <v>243</v>
      </c>
      <c r="BM220" s="188" t="s">
        <v>428</v>
      </c>
    </row>
    <row r="221" spans="1:65" s="2" customFormat="1" ht="24" customHeight="1">
      <c r="A221" s="31"/>
      <c r="B221" s="144"/>
      <c r="C221" s="189" t="s">
        <v>429</v>
      </c>
      <c r="D221" s="189" t="s">
        <v>253</v>
      </c>
      <c r="E221" s="190" t="s">
        <v>430</v>
      </c>
      <c r="F221" s="191" t="s">
        <v>431</v>
      </c>
      <c r="G221" s="192" t="s">
        <v>287</v>
      </c>
      <c r="H221" s="193">
        <v>6</v>
      </c>
      <c r="I221" s="194"/>
      <c r="J221" s="195">
        <f>ROUND(I221*H221,2)</f>
        <v>0</v>
      </c>
      <c r="K221" s="196"/>
      <c r="L221" s="197"/>
      <c r="M221" s="198" t="s">
        <v>1</v>
      </c>
      <c r="N221" s="199" t="s">
        <v>42</v>
      </c>
      <c r="O221" s="57"/>
      <c r="P221" s="186">
        <f>O221*H221</f>
        <v>0</v>
      </c>
      <c r="Q221" s="186">
        <v>0</v>
      </c>
      <c r="R221" s="186">
        <f>Q221*H221</f>
        <v>0</v>
      </c>
      <c r="S221" s="186">
        <v>0</v>
      </c>
      <c r="T221" s="187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88" t="s">
        <v>432</v>
      </c>
      <c r="AT221" s="188" t="s">
        <v>253</v>
      </c>
      <c r="AU221" s="188" t="s">
        <v>117</v>
      </c>
      <c r="AY221" s="14" t="s">
        <v>138</v>
      </c>
      <c r="BE221" s="93">
        <f>IF(N221="základná",J221,0)</f>
        <v>0</v>
      </c>
      <c r="BF221" s="93">
        <f>IF(N221="znížená",J221,0)</f>
        <v>0</v>
      </c>
      <c r="BG221" s="93">
        <f>IF(N221="zákl. prenesená",J221,0)</f>
        <v>0</v>
      </c>
      <c r="BH221" s="93">
        <f>IF(N221="zníž. prenesená",J221,0)</f>
        <v>0</v>
      </c>
      <c r="BI221" s="93">
        <f>IF(N221="nulová",J221,0)</f>
        <v>0</v>
      </c>
      <c r="BJ221" s="14" t="s">
        <v>117</v>
      </c>
      <c r="BK221" s="93">
        <f>ROUND(I221*H221,2)</f>
        <v>0</v>
      </c>
      <c r="BL221" s="14" t="s">
        <v>243</v>
      </c>
      <c r="BM221" s="188" t="s">
        <v>433</v>
      </c>
    </row>
    <row r="222" spans="1:65" s="2" customFormat="1" ht="16.5" customHeight="1">
      <c r="A222" s="31"/>
      <c r="B222" s="144"/>
      <c r="C222" s="176" t="s">
        <v>279</v>
      </c>
      <c r="D222" s="176" t="s">
        <v>140</v>
      </c>
      <c r="E222" s="177" t="s">
        <v>434</v>
      </c>
      <c r="F222" s="178" t="s">
        <v>435</v>
      </c>
      <c r="G222" s="179" t="s">
        <v>159</v>
      </c>
      <c r="H222" s="180">
        <v>22</v>
      </c>
      <c r="I222" s="181"/>
      <c r="J222" s="182">
        <f>ROUND(I222*H222,2)</f>
        <v>0</v>
      </c>
      <c r="K222" s="183"/>
      <c r="L222" s="32"/>
      <c r="M222" s="184" t="s">
        <v>1</v>
      </c>
      <c r="N222" s="185" t="s">
        <v>42</v>
      </c>
      <c r="O222" s="57"/>
      <c r="P222" s="186">
        <f>O222*H222</f>
        <v>0</v>
      </c>
      <c r="Q222" s="186">
        <v>8.0000000000000004E-4</v>
      </c>
      <c r="R222" s="186">
        <f>Q222*H222</f>
        <v>1.7600000000000001E-2</v>
      </c>
      <c r="S222" s="186">
        <v>0</v>
      </c>
      <c r="T222" s="187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88" t="s">
        <v>243</v>
      </c>
      <c r="AT222" s="188" t="s">
        <v>140</v>
      </c>
      <c r="AU222" s="188" t="s">
        <v>117</v>
      </c>
      <c r="AY222" s="14" t="s">
        <v>138</v>
      </c>
      <c r="BE222" s="93">
        <f>IF(N222="základná",J222,0)</f>
        <v>0</v>
      </c>
      <c r="BF222" s="93">
        <f>IF(N222="znížená",J222,0)</f>
        <v>0</v>
      </c>
      <c r="BG222" s="93">
        <f>IF(N222="zákl. prenesená",J222,0)</f>
        <v>0</v>
      </c>
      <c r="BH222" s="93">
        <f>IF(N222="zníž. prenesená",J222,0)</f>
        <v>0</v>
      </c>
      <c r="BI222" s="93">
        <f>IF(N222="nulová",J222,0)</f>
        <v>0</v>
      </c>
      <c r="BJ222" s="14" t="s">
        <v>117</v>
      </c>
      <c r="BK222" s="93">
        <f>ROUND(I222*H222,2)</f>
        <v>0</v>
      </c>
      <c r="BL222" s="14" t="s">
        <v>243</v>
      </c>
      <c r="BM222" s="188" t="s">
        <v>436</v>
      </c>
    </row>
    <row r="223" spans="1:65" s="2" customFormat="1" ht="36" customHeight="1">
      <c r="A223" s="31"/>
      <c r="B223" s="144"/>
      <c r="C223" s="189" t="s">
        <v>437</v>
      </c>
      <c r="D223" s="189" t="s">
        <v>253</v>
      </c>
      <c r="E223" s="190" t="s">
        <v>438</v>
      </c>
      <c r="F223" s="191" t="s">
        <v>439</v>
      </c>
      <c r="G223" s="192" t="s">
        <v>159</v>
      </c>
      <c r="H223" s="193">
        <v>22</v>
      </c>
      <c r="I223" s="194"/>
      <c r="J223" s="195">
        <f>ROUND(I223*H223,2)</f>
        <v>0</v>
      </c>
      <c r="K223" s="196"/>
      <c r="L223" s="197"/>
      <c r="M223" s="198" t="s">
        <v>1</v>
      </c>
      <c r="N223" s="199" t="s">
        <v>42</v>
      </c>
      <c r="O223" s="57"/>
      <c r="P223" s="186">
        <f>O223*H223</f>
        <v>0</v>
      </c>
      <c r="Q223" s="186">
        <v>0.13070000000000001</v>
      </c>
      <c r="R223" s="186">
        <f>Q223*H223</f>
        <v>2.8754000000000004</v>
      </c>
      <c r="S223" s="186">
        <v>0</v>
      </c>
      <c r="T223" s="187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88" t="s">
        <v>166</v>
      </c>
      <c r="AT223" s="188" t="s">
        <v>253</v>
      </c>
      <c r="AU223" s="188" t="s">
        <v>117</v>
      </c>
      <c r="AY223" s="14" t="s">
        <v>138</v>
      </c>
      <c r="BE223" s="93">
        <f>IF(N223="základná",J223,0)</f>
        <v>0</v>
      </c>
      <c r="BF223" s="93">
        <f>IF(N223="znížená",J223,0)</f>
        <v>0</v>
      </c>
      <c r="BG223" s="93">
        <f>IF(N223="zákl. prenesená",J223,0)</f>
        <v>0</v>
      </c>
      <c r="BH223" s="93">
        <f>IF(N223="zníž. prenesená",J223,0)</f>
        <v>0</v>
      </c>
      <c r="BI223" s="93">
        <f>IF(N223="nulová",J223,0)</f>
        <v>0</v>
      </c>
      <c r="BJ223" s="14" t="s">
        <v>117</v>
      </c>
      <c r="BK223" s="93">
        <f>ROUND(I223*H223,2)</f>
        <v>0</v>
      </c>
      <c r="BL223" s="14" t="s">
        <v>144</v>
      </c>
      <c r="BM223" s="188" t="s">
        <v>440</v>
      </c>
    </row>
    <row r="224" spans="1:65" s="2" customFormat="1" ht="24" customHeight="1">
      <c r="A224" s="31"/>
      <c r="B224" s="144"/>
      <c r="C224" s="176" t="s">
        <v>283</v>
      </c>
      <c r="D224" s="176" t="s">
        <v>140</v>
      </c>
      <c r="E224" s="177" t="s">
        <v>441</v>
      </c>
      <c r="F224" s="178" t="s">
        <v>442</v>
      </c>
      <c r="G224" s="179" t="s">
        <v>159</v>
      </c>
      <c r="H224" s="180">
        <v>22</v>
      </c>
      <c r="I224" s="181"/>
      <c r="J224" s="182">
        <f>ROUND(I224*H224,2)</f>
        <v>0</v>
      </c>
      <c r="K224" s="183"/>
      <c r="L224" s="32"/>
      <c r="M224" s="200" t="s">
        <v>1</v>
      </c>
      <c r="N224" s="201" t="s">
        <v>42</v>
      </c>
      <c r="O224" s="202"/>
      <c r="P224" s="203">
        <f>O224*H224</f>
        <v>0</v>
      </c>
      <c r="Q224" s="203">
        <v>2.7519999999999999E-2</v>
      </c>
      <c r="R224" s="203">
        <f>Q224*H224</f>
        <v>0.60543999999999998</v>
      </c>
      <c r="S224" s="203">
        <v>0</v>
      </c>
      <c r="T224" s="204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88" t="s">
        <v>243</v>
      </c>
      <c r="AT224" s="188" t="s">
        <v>140</v>
      </c>
      <c r="AU224" s="188" t="s">
        <v>117</v>
      </c>
      <c r="AY224" s="14" t="s">
        <v>138</v>
      </c>
      <c r="BE224" s="93">
        <f>IF(N224="základná",J224,0)</f>
        <v>0</v>
      </c>
      <c r="BF224" s="93">
        <f>IF(N224="znížená",J224,0)</f>
        <v>0</v>
      </c>
      <c r="BG224" s="93">
        <f>IF(N224="zákl. prenesená",J224,0)</f>
        <v>0</v>
      </c>
      <c r="BH224" s="93">
        <f>IF(N224="zníž. prenesená",J224,0)</f>
        <v>0</v>
      </c>
      <c r="BI224" s="93">
        <f>IF(N224="nulová",J224,0)</f>
        <v>0</v>
      </c>
      <c r="BJ224" s="14" t="s">
        <v>117</v>
      </c>
      <c r="BK224" s="93">
        <f>ROUND(I224*H224,2)</f>
        <v>0</v>
      </c>
      <c r="BL224" s="14" t="s">
        <v>243</v>
      </c>
      <c r="BM224" s="188" t="s">
        <v>443</v>
      </c>
    </row>
    <row r="225" spans="1:31" s="2" customFormat="1" ht="6.95" customHeight="1">
      <c r="A225" s="31"/>
      <c r="B225" s="46"/>
      <c r="C225" s="47"/>
      <c r="D225" s="47"/>
      <c r="E225" s="47"/>
      <c r="F225" s="47"/>
      <c r="G225" s="47"/>
      <c r="H225" s="47"/>
      <c r="I225" s="126"/>
      <c r="J225" s="47"/>
      <c r="K225" s="47"/>
      <c r="L225" s="32"/>
      <c r="M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</row>
  </sheetData>
  <autoFilter ref="C134:K224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E. - Zberač ,, AA,,</vt:lpstr>
      <vt:lpstr>'E. - Zberač ,, AA,,'!Názvy_tlače</vt:lpstr>
      <vt:lpstr>'Rekapitulácia stavby'!Názvy_tlače</vt:lpstr>
      <vt:lpstr>'E. - Zberač ,, AA,,'!Oblasť_tlače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Lenovo-PC\Lenovo</dc:creator>
  <cp:lastModifiedBy>Rado Hruska</cp:lastModifiedBy>
  <dcterms:created xsi:type="dcterms:W3CDTF">2019-11-13T16:46:52Z</dcterms:created>
  <dcterms:modified xsi:type="dcterms:W3CDTF">2020-05-25T13:31:04Z</dcterms:modified>
</cp:coreProperties>
</file>